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980" windowHeight="11700" tabRatio="599" activeTab="0"/>
  </bookViews>
  <sheets>
    <sheet name="леч.фак" sheetId="1" r:id="rId1"/>
    <sheet name="педиатр." sheetId="2" r:id="rId2"/>
    <sheet name="стомат." sheetId="3" r:id="rId3"/>
    <sheet name="спорт.мед" sheetId="4" r:id="rId4"/>
    <sheet name="адапт.физ.к." sheetId="5" r:id="rId5"/>
    <sheet name="Лист1" sheetId="6" r:id="rId6"/>
  </sheets>
  <definedNames>
    <definedName name="_xlfn.SUMIFS" hidden="1">#NAME?</definedName>
    <definedName name="_xlnm.Print_Area" localSheetId="0">'леч.фак'!$A$1:$CH$67</definedName>
  </definedNames>
  <calcPr fullCalcOnLoad="1"/>
</workbook>
</file>

<file path=xl/sharedStrings.xml><?xml version="1.0" encoding="utf-8"?>
<sst xmlns="http://schemas.openxmlformats.org/spreadsheetml/2006/main" count="913" uniqueCount="154">
  <si>
    <t>дни</t>
  </si>
  <si>
    <t>часы/группы</t>
  </si>
  <si>
    <t>09.00 - 10.40</t>
  </si>
  <si>
    <t>11.00 - 12.40</t>
  </si>
  <si>
    <t>15.10 - 16.50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</si>
  <si>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</si>
  <si>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</si>
  <si>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</si>
  <si>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</si>
  <si>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</si>
  <si>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</si>
  <si>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А -</t>
  </si>
  <si>
    <t>Ф -</t>
  </si>
  <si>
    <t>Б -</t>
  </si>
  <si>
    <t>Х -</t>
  </si>
  <si>
    <t>Л -</t>
  </si>
  <si>
    <t>нормальная анатомия</t>
  </si>
  <si>
    <t>физика</t>
  </si>
  <si>
    <t>биология</t>
  </si>
  <si>
    <t>химия</t>
  </si>
  <si>
    <t>латинский язык</t>
  </si>
  <si>
    <t>Ис -</t>
  </si>
  <si>
    <t>Вс -</t>
  </si>
  <si>
    <t>Я -</t>
  </si>
  <si>
    <t>Фк -</t>
  </si>
  <si>
    <t>история</t>
  </si>
  <si>
    <t>введение в специальность</t>
  </si>
  <si>
    <t>иностранный язык</t>
  </si>
  <si>
    <t>Физ.культура</t>
  </si>
  <si>
    <t>Расписание занятий I курса педиатрического факультета на осенний семестр 2011 - 2012 учебного года</t>
  </si>
  <si>
    <t>Расписание занятий I курса стоматологического факультета на осенний семестр 2011 - 2012 учебного года</t>
  </si>
  <si>
    <t>Расписание занятий I курса факультета спорт.мед. на осенний семестр 2011 - 2012 учебного года</t>
  </si>
  <si>
    <t>Расписание занятий I курса факультета адапт.физ.культуры на осенний семестр 2011 - 2012 учебного года</t>
  </si>
  <si>
    <t>13.10 - 14.50</t>
  </si>
  <si>
    <t>лечебный факультет</t>
  </si>
  <si>
    <t>англ.яз</t>
  </si>
  <si>
    <t>17.00-18.35</t>
  </si>
  <si>
    <t>па</t>
  </si>
  <si>
    <t>пф</t>
  </si>
  <si>
    <t>фа</t>
  </si>
  <si>
    <t>мо</t>
  </si>
  <si>
    <t>х</t>
  </si>
  <si>
    <t>мм</t>
  </si>
  <si>
    <t>Тс</t>
  </si>
  <si>
    <t>та</t>
  </si>
  <si>
    <t>ох</t>
  </si>
  <si>
    <t>спорт</t>
  </si>
  <si>
    <t>педиатр.</t>
  </si>
  <si>
    <t>пр</t>
  </si>
  <si>
    <t>иностр</t>
  </si>
  <si>
    <t xml:space="preserve">                                                                </t>
  </si>
  <si>
    <t>фт</t>
  </si>
  <si>
    <t>ог</t>
  </si>
  <si>
    <t>мм/</t>
  </si>
  <si>
    <t>КП</t>
  </si>
  <si>
    <t>ос</t>
  </si>
  <si>
    <t>фл</t>
  </si>
  <si>
    <t>фк</t>
  </si>
  <si>
    <t>лд</t>
  </si>
  <si>
    <t>пфс</t>
  </si>
  <si>
    <t>хс</t>
  </si>
  <si>
    <t>фк/</t>
  </si>
  <si>
    <t>э</t>
  </si>
  <si>
    <t>мм с</t>
  </si>
  <si>
    <t>ПА</t>
  </si>
  <si>
    <t>фк/мб</t>
  </si>
  <si>
    <t>фк/мм</t>
  </si>
  <si>
    <t>фа/фк</t>
  </si>
  <si>
    <t>па/фк</t>
  </si>
  <si>
    <t>фл(л)</t>
  </si>
  <si>
    <t>расписание занятий 3 курсов  на весенний семестр 2016 - 2017 учебного года</t>
  </si>
  <si>
    <t xml:space="preserve">лечебное дело, спорт.мед, 17 1/3 недель: занятия с 30.01 по 30.05; сессия с 31.05 по 24.06; практика с 26.06 по 18.07; каникулы с 19.07 </t>
  </si>
  <si>
    <r>
      <t xml:space="preserve">Фармакология, (фа) л-20,пр-51, </t>
    </r>
    <r>
      <rPr>
        <sz val="10"/>
        <color indexed="10"/>
        <rFont val="Arial Cyr"/>
        <family val="0"/>
      </rPr>
      <t>экз.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</si>
  <si>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экз.</t>
    </r>
  </si>
  <si>
    <t>Трансфузиология, (ох), л-8, пр-16, зачет</t>
  </si>
  <si>
    <t>педиатрический, 17  1/3 недель: с 30.01 по 30.05; сессия с 31.05 по 22.06; практика с 23.06 по 15.07; каникулы с 16.07</t>
  </si>
  <si>
    <t>Топ. Анатомия, (та) л-6, пр-28</t>
  </si>
  <si>
    <r>
      <t xml:space="preserve">Патанатом. (па) л-20, пр-49, </t>
    </r>
    <r>
      <rPr>
        <sz val="10"/>
        <color indexed="10"/>
        <rFont val="Arial Cyr"/>
        <family val="0"/>
      </rPr>
      <t>экз</t>
    </r>
  </si>
  <si>
    <r>
      <t xml:space="preserve">Патофизиол. (пф), л-24,пр-34,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</si>
  <si>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r>
      <t xml:space="preserve">Общ.хир. (ох), л-4, пр-40,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</si>
  <si>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Основы формир.здор.д. (офз), л-24,пр-48, зачет</t>
  </si>
  <si>
    <r>
      <t xml:space="preserve">Пропед.детск.б.(пдб) л-18,пр-84, </t>
    </r>
    <r>
      <rPr>
        <sz val="10"/>
        <color indexed="10"/>
        <rFont val="Arial Cyr"/>
        <family val="0"/>
      </rPr>
      <t>экз</t>
    </r>
    <r>
      <rPr>
        <sz val="10"/>
        <color indexed="8"/>
        <rFont val="Arial Cyr"/>
        <family val="0"/>
      </rPr>
      <t>.</t>
    </r>
  </si>
  <si>
    <t>Трансфузиол. (ох), л-8,пр-16, зачет</t>
  </si>
  <si>
    <t>Электив: физ-ра-24</t>
  </si>
  <si>
    <r>
      <t xml:space="preserve">Общ.хирургия (ох),л-6,пр-48, </t>
    </r>
    <r>
      <rPr>
        <sz val="10"/>
        <color indexed="10"/>
        <rFont val="Arial Cyr"/>
        <family val="0"/>
      </rPr>
      <t>экз.</t>
    </r>
  </si>
  <si>
    <r>
      <t xml:space="preserve">Пропед.вн.б. (пр), л-32,пр-64, </t>
    </r>
    <r>
      <rPr>
        <sz val="10"/>
        <color indexed="10"/>
        <rFont val="Arial Cyr"/>
        <family val="0"/>
      </rPr>
      <t>экз</t>
    </r>
  </si>
  <si>
    <t>Общ.здоровье, (оз), л-40</t>
  </si>
  <si>
    <t>па/та</t>
  </si>
  <si>
    <t>/фа</t>
  </si>
  <si>
    <t>Электив: физ-ра (фк) - 46, зачет; Патанатомия, л-8, пр-16,(па) Фак.хир. Л-8,пр-16</t>
  </si>
  <si>
    <r>
      <t>Патанатомия (па), л-20,пр-49,(49+л.16)</t>
    </r>
    <r>
      <rPr>
        <sz val="10"/>
        <color indexed="10"/>
        <rFont val="Arial Cyr"/>
        <family val="0"/>
      </rPr>
      <t>экз.</t>
    </r>
  </si>
  <si>
    <t>Фх(эл)</t>
  </si>
  <si>
    <t>фх</t>
  </si>
  <si>
    <t>фх(эл)</t>
  </si>
  <si>
    <t>фк/фа</t>
  </si>
  <si>
    <t>/па</t>
  </si>
  <si>
    <t>Фак. Терапия</t>
  </si>
  <si>
    <t xml:space="preserve"> Основы формир. Зд. Д.</t>
  </si>
  <si>
    <t>Фак. Хир.</t>
  </si>
  <si>
    <t>Пропед. Д. б.</t>
  </si>
  <si>
    <t>1л Общая Хирургия (31.01) а.7</t>
  </si>
  <si>
    <t>10л Патанатомия (30.01;13,27.02; 13,27.03;03,10,17,24.04;08.05) + 4л Патанатомия (эл) (06,20.02;06,20.03)а.7</t>
  </si>
  <si>
    <t xml:space="preserve">16л Пропед. Вн.б-ней (01,08,15,22.02;01,15,22,29.03;05,12,19,26.04;03,10,17,24.05) а.1 </t>
  </si>
  <si>
    <t>11л Топ. Анатомия (01,15.02;01,22.03;05,12,19,26.04;03,10,17.05) + 4л Фак. хирургия (08,22.02;15,29.03) а.7</t>
  </si>
  <si>
    <t>11 л Топ. Анатомия (30.01;13,27.02;13,27.03;03,10,17,24.04;08,15.05)+ 4л Фак. Хирургия (06,20.02;06,20.03) а.7</t>
  </si>
  <si>
    <t xml:space="preserve"> 10л Патанатомия (31.01;14,28.02;14,28.03;04,11,18,25.04;02.05) +4л Патанатомия (эл)(07,21.02;07,21.03)+ 1л Общ. Зоровье (16.05) а.7</t>
  </si>
  <si>
    <t xml:space="preserve">16л Общ. Здоровье (02,09.02;02,09,16,23,30.03;06,13,20,27.04;04,11,18,25.05) а.7 </t>
  </si>
  <si>
    <t>10л Патанатомия (31.01;14,28.02;14,28.03;04,11,18,25.04;02.05) а.7</t>
  </si>
  <si>
    <t>10л Фармакология (с 30.01 по 03.04)- каф.</t>
  </si>
  <si>
    <t>4л Фак. Хир (эл) (30.01;06,13,20.02) - каф.</t>
  </si>
  <si>
    <t>10л Пат.анат. + 4л Пат.анат (эл) (с 01.02 по 10.05)- каф.</t>
  </si>
  <si>
    <t>3л Общ. Хир.+ 4л Трансфузиол. (с 04.02 по 18.03) - каф.</t>
  </si>
  <si>
    <t>Фак.хир., (фх) (Гх-2), л-12,пр-36.</t>
  </si>
  <si>
    <t xml:space="preserve">Клиническая психология,семестр 19 недель (с 30.01 по 10.06; сессия с 11.06 по 29.06; практика с 30.06 по 22.07; каникулы с 23.07 </t>
  </si>
  <si>
    <t>Практикум по психодиагностике  (ппд), л-12,пр-24, зачет</t>
  </si>
  <si>
    <t>Проективные методы в кл. психол. (пм), л-12,пр-24, зачет</t>
  </si>
  <si>
    <t>Психиатрия, (псх), л-12,пр-24, зачет</t>
  </si>
  <si>
    <t>Криминальная психология, (кп), л-24,пр-32</t>
  </si>
  <si>
    <t>Генетика поведения, (гп), л-12,пр-24, зачет</t>
  </si>
  <si>
    <t>Электив-1: Физ-ра 58 час, зачет</t>
  </si>
  <si>
    <t>ппд</t>
  </si>
  <si>
    <t>мпп</t>
  </si>
  <si>
    <t>пэ</t>
  </si>
  <si>
    <t>нс</t>
  </si>
  <si>
    <t>пм</t>
  </si>
  <si>
    <t>пнд</t>
  </si>
  <si>
    <t>псх</t>
  </si>
  <si>
    <t>кп</t>
  </si>
  <si>
    <t>гп</t>
  </si>
  <si>
    <t>9л Фармакология (31.01;14,28.02;14,28.03;04,11,18,25.04;)  + 4л Трансфузиология (07,21.02;07,21.03) а.1</t>
  </si>
  <si>
    <t>2л Фармакология (06, 20.03) а.5</t>
  </si>
  <si>
    <r>
      <t>Методика преподавания психологии в ВШ (мпп), л-24,пр-39,</t>
    </r>
    <r>
      <rPr>
        <b/>
        <sz val="10"/>
        <color indexed="10"/>
        <rFont val="Arial Cyr"/>
        <family val="0"/>
      </rPr>
      <t xml:space="preserve"> экз.</t>
    </r>
  </si>
  <si>
    <r>
      <t xml:space="preserve">Психол. Экстрем. Ситуаций и сост. (пэ), л-24,пр-39, </t>
    </r>
    <r>
      <rPr>
        <b/>
        <sz val="10"/>
        <color indexed="10"/>
        <rFont val="Arial Cyr"/>
        <family val="0"/>
      </rPr>
      <t>экз</t>
    </r>
  </si>
  <si>
    <r>
      <t xml:space="preserve">Нейропсихология, ( нс), л-12,пр-15, </t>
    </r>
    <r>
      <rPr>
        <b/>
        <sz val="10"/>
        <color indexed="10"/>
        <rFont val="Arial Cyr"/>
        <family val="0"/>
      </rPr>
      <t>экз</t>
    </r>
    <r>
      <rPr>
        <b/>
        <sz val="10"/>
        <color indexed="8"/>
        <rFont val="Arial Cyr"/>
        <family val="0"/>
      </rPr>
      <t>.</t>
    </r>
  </si>
  <si>
    <r>
      <t xml:space="preserve">Практикум по нейропсихол. Д-ке, (пнд), л-24,пр-39, </t>
    </r>
    <r>
      <rPr>
        <b/>
        <sz val="10"/>
        <color indexed="10"/>
        <rFont val="Arial Cyr"/>
        <family val="0"/>
      </rPr>
      <t>экз.</t>
    </r>
  </si>
  <si>
    <r>
      <t xml:space="preserve">Фармакология, (фа) л-20 (1л перенесена в осен.сем),пр-51, </t>
    </r>
    <r>
      <rPr>
        <sz val="10"/>
        <color indexed="10"/>
        <rFont val="Arial Cyr"/>
        <family val="0"/>
      </rPr>
      <t>экз.</t>
    </r>
  </si>
  <si>
    <t>9л Пропед. Детск. Б. (с 30.01 по 27.03) - а.13</t>
  </si>
  <si>
    <t>Гендерная психология  (гд)л-12, пр-24, зачет</t>
  </si>
  <si>
    <t>гд</t>
  </si>
  <si>
    <t>Фак.терапия (фт)( каф. Фак.тер. - 345, 346 гр;каф. Госп.тер.-347 гр.), л-30, пр-40; Начало  занятий с 28.02</t>
  </si>
  <si>
    <t>12л Патофизиол.(03,17.02;03,17,24,31.03;07,14,28.04;05,12,19.05)  А.1+2л Топ. Анатомия(10.02;10.03)- каф.</t>
  </si>
  <si>
    <t>1л Топ. Анатомия (25.02) - каф.</t>
  </si>
  <si>
    <t>12л Патфизиол. (с 03.02 по 28.04) - каф.</t>
  </si>
  <si>
    <t>16л  Общ. Здор.( с 03.02 по 26.05)- каф.</t>
  </si>
  <si>
    <t>Общ. Хир. + Трансфузиол.</t>
  </si>
  <si>
    <t xml:space="preserve">фак. Хир (эл) (31.01;07,14,21.02)- каф. </t>
  </si>
  <si>
    <t>11л  Топ. Анат(31.01;14,28.02;14,28.03;04,11,18,25.04;02,16.05) - каф. + 4л Общ. Здор (07,21.02;07,21.03).- каф.</t>
  </si>
  <si>
    <r>
      <t>17л Общ. Здоровье (30.01;06,13,20,27.02;06,13,20,</t>
    </r>
    <r>
      <rPr>
        <b/>
        <sz val="10"/>
        <color indexed="10"/>
        <rFont val="Arial Cyr"/>
        <family val="0"/>
      </rPr>
      <t>27.03-а.6</t>
    </r>
    <r>
      <rPr>
        <b/>
        <sz val="10"/>
        <color indexed="8"/>
        <rFont val="Arial Cyr"/>
        <family val="0"/>
      </rPr>
      <t>;03,10,17,24.04;08,15,22,29.05)а. 9</t>
    </r>
  </si>
  <si>
    <r>
      <t>12л Патофизиол.(02,16.02;09,23,30.03;06,13,</t>
    </r>
    <r>
      <rPr>
        <b/>
        <sz val="10"/>
        <color indexed="10"/>
        <rFont val="Arial Cyr"/>
        <family val="0"/>
      </rPr>
      <t>27.04- а.5</t>
    </r>
    <r>
      <rPr>
        <b/>
        <sz val="10"/>
        <rFont val="Arial Cyr"/>
        <family val="0"/>
      </rPr>
      <t xml:space="preserve">;04,11,18,25.05) + 3л Общ. Здоровье (09,02;02,16.03)А.1 </t>
    </r>
  </si>
  <si>
    <r>
      <t>16л Пропед. Вн. Б.(02,09,</t>
    </r>
    <r>
      <rPr>
        <b/>
        <sz val="9"/>
        <color indexed="10"/>
        <rFont val="Arial Cyr"/>
        <family val="0"/>
      </rPr>
      <t>16.02- а.9</t>
    </r>
    <r>
      <rPr>
        <b/>
        <sz val="9"/>
        <rFont val="Arial Cyr"/>
        <family val="0"/>
      </rPr>
      <t>;02,09,16,23,</t>
    </r>
    <r>
      <rPr>
        <b/>
        <sz val="9"/>
        <color indexed="10"/>
        <rFont val="Arial Cyr"/>
        <family val="0"/>
      </rPr>
      <t>30.03- а.6;</t>
    </r>
    <r>
      <rPr>
        <b/>
        <sz val="9"/>
        <rFont val="Arial Cyr"/>
        <family val="0"/>
      </rPr>
      <t>06,13,</t>
    </r>
    <r>
      <rPr>
        <b/>
        <sz val="9"/>
        <color indexed="10"/>
        <rFont val="Arial Cyr"/>
        <family val="0"/>
      </rPr>
      <t>20.04-а.6</t>
    </r>
    <r>
      <rPr>
        <b/>
        <sz val="9"/>
        <rFont val="Arial Cyr"/>
        <family val="0"/>
      </rPr>
      <t>,</t>
    </r>
    <r>
      <rPr>
        <b/>
        <sz val="9"/>
        <color indexed="10"/>
        <rFont val="Arial Cyr"/>
        <family val="0"/>
      </rPr>
      <t>27.04 - а.14</t>
    </r>
    <r>
      <rPr>
        <b/>
        <sz val="9"/>
        <rFont val="Arial Cyr"/>
        <family val="0"/>
      </rPr>
      <t>;04,11,18,25.05) - а.1</t>
    </r>
  </si>
  <si>
    <r>
      <t>8л Фармакология (03,17.02;03,17,31.03;07,14</t>
    </r>
    <r>
      <rPr>
        <b/>
        <sz val="10"/>
        <color indexed="10"/>
        <rFont val="Arial Cyr"/>
        <family val="0"/>
      </rPr>
      <t>,28.04-а.5</t>
    </r>
    <r>
      <rPr>
        <b/>
        <sz val="10"/>
        <color indexed="8"/>
        <rFont val="Arial Cyr"/>
        <family val="0"/>
      </rPr>
      <t>;)  + 3л Трансфузиология (10.02;10,24.03)а.1  + 2 л Основы формир. Зд.д. (19,26.05)- каф.</t>
    </r>
  </si>
  <si>
    <r>
      <t>12л Патофизиол.(03,17.02;03,17,24,31.03;07,14,</t>
    </r>
    <r>
      <rPr>
        <b/>
        <sz val="10"/>
        <color indexed="10"/>
        <rFont val="Arial Cyr"/>
        <family val="0"/>
      </rPr>
      <t>28.04-а.5;</t>
    </r>
    <r>
      <rPr>
        <b/>
        <sz val="10"/>
        <color indexed="8"/>
        <rFont val="Arial Cyr"/>
        <family val="0"/>
      </rPr>
      <t xml:space="preserve">05,12,19.05) + 3л Общ. Здоровье  (10.02;10.03;26.05)А.1 </t>
    </r>
  </si>
  <si>
    <t>2л Общая хирургия (02,09.02) + 1л Трасфузиология (02.03) + 3л Топ. Анатомия (06,13,20.04)  а.7</t>
  </si>
  <si>
    <t>Топографическая анатомия (та), л-28,пр-20, начало занятий с 06.02 по 15.04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</si>
</sst>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7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u val="single"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u val="single"/>
      <sz val="10"/>
      <color indexed="10"/>
      <name val="Arial Cyr"/>
      <family val="0"/>
    </font>
    <font>
      <sz val="12"/>
      <name val="Arial Cyr"/>
      <family val="0"/>
    </font>
    <font>
      <b/>
      <sz val="9"/>
      <color indexed="8"/>
      <name val="Arial Cyr"/>
      <family val="0"/>
    </font>
    <font>
      <b/>
      <sz val="8"/>
      <color indexed="8"/>
      <name val="Arial Cyr"/>
      <family val="0"/>
    </font>
    <font>
      <b/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 Cyr"/>
      <family val="0"/>
    </font>
    <font>
      <i/>
      <sz val="9"/>
      <color indexed="8"/>
      <name val="Arial Cyr"/>
      <family val="0"/>
    </font>
    <font>
      <sz val="10"/>
      <color indexed="62"/>
      <name val="Arial Cyr"/>
      <family val="0"/>
    </font>
    <font>
      <sz val="10"/>
      <color indexed="60"/>
      <name val="Arial Cyr"/>
      <family val="0"/>
    </font>
    <font>
      <sz val="9"/>
      <color indexed="8"/>
      <name val="Arial Cyr"/>
      <family val="0"/>
    </font>
    <font>
      <sz val="9"/>
      <color indexed="10"/>
      <name val="Arial Cyr"/>
      <family val="0"/>
    </font>
    <font>
      <sz val="10"/>
      <color indexed="30"/>
      <name val="Arial Cyr"/>
      <family val="0"/>
    </font>
    <font>
      <sz val="10"/>
      <color indexed="36"/>
      <name val="Arial Cyr"/>
      <family val="0"/>
    </font>
    <font>
      <b/>
      <sz val="8"/>
      <color indexed="62"/>
      <name val="Arial Cyr"/>
      <family val="0"/>
    </font>
    <font>
      <sz val="9"/>
      <color indexed="6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i/>
      <sz val="8"/>
      <color theme="1"/>
      <name val="Arial Cyr"/>
      <family val="0"/>
    </font>
    <font>
      <i/>
      <sz val="9"/>
      <color theme="1"/>
      <name val="Arial Cyr"/>
      <family val="0"/>
    </font>
    <font>
      <sz val="10"/>
      <color theme="4"/>
      <name val="Arial Cyr"/>
      <family val="0"/>
    </font>
    <font>
      <sz val="10"/>
      <color rgb="FFC00000"/>
      <name val="Arial Cyr"/>
      <family val="0"/>
    </font>
    <font>
      <sz val="9"/>
      <color theme="1"/>
      <name val="Arial Cyr"/>
      <family val="0"/>
    </font>
    <font>
      <sz val="9"/>
      <color rgb="FFFF0000"/>
      <name val="Arial Cyr"/>
      <family val="0"/>
    </font>
    <font>
      <sz val="10"/>
      <color rgb="FF0070C0"/>
      <name val="Arial Cyr"/>
      <family val="0"/>
    </font>
    <font>
      <b/>
      <sz val="10"/>
      <color rgb="FFFF0000"/>
      <name val="Arial Cyr"/>
      <family val="0"/>
    </font>
    <font>
      <sz val="10"/>
      <color rgb="FF7030A0"/>
      <name val="Arial Cyr"/>
      <family val="0"/>
    </font>
    <font>
      <sz val="10"/>
      <color rgb="FFFF0000"/>
      <name val="Arial Cyr"/>
      <family val="0"/>
    </font>
    <font>
      <b/>
      <sz val="8"/>
      <color theme="3" tint="0.39998000860214233"/>
      <name val="Arial Cyr"/>
      <family val="0"/>
    </font>
    <font>
      <sz val="10"/>
      <color theme="3" tint="0.39998000860214233"/>
      <name val="Arial Cyr"/>
      <family val="0"/>
    </font>
    <font>
      <sz val="9"/>
      <color theme="3" tint="0.39998000860214233"/>
      <name val="Arial Cyr"/>
      <family val="0"/>
    </font>
    <font>
      <b/>
      <sz val="9"/>
      <color rgb="FFFF000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99FF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 horizontal="right" vertical="center" textRotation="90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3" borderId="0" xfId="0" applyFont="1" applyFill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3" fillId="33" borderId="21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1" fillId="33" borderId="0" xfId="0" applyFont="1" applyFill="1" applyBorder="1" applyAlignment="1">
      <alignment horizontal="right" vertical="center" textRotation="90"/>
    </xf>
    <xf numFmtId="0" fontId="4" fillId="33" borderId="0" xfId="0" applyFont="1" applyFill="1" applyBorder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3" borderId="28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6" fillId="33" borderId="0" xfId="0" applyFont="1" applyFill="1" applyAlignment="1">
      <alignment/>
    </xf>
    <xf numFmtId="0" fontId="1" fillId="33" borderId="27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0" fillId="33" borderId="27" xfId="0" applyFont="1" applyFill="1" applyBorder="1" applyAlignment="1">
      <alignment/>
    </xf>
    <xf numFmtId="0" fontId="62" fillId="35" borderId="31" xfId="0" applyFont="1" applyFill="1" applyBorder="1" applyAlignment="1">
      <alignment horizontal="center"/>
    </xf>
    <xf numFmtId="0" fontId="62" fillId="35" borderId="32" xfId="0" applyFont="1" applyFill="1" applyBorder="1" applyAlignment="1">
      <alignment horizontal="center"/>
    </xf>
    <xf numFmtId="0" fontId="62" fillId="35" borderId="33" xfId="0" applyFont="1" applyFill="1" applyBorder="1" applyAlignment="1">
      <alignment horizontal="center"/>
    </xf>
    <xf numFmtId="0" fontId="62" fillId="35" borderId="34" xfId="0" applyFont="1" applyFill="1" applyBorder="1" applyAlignment="1">
      <alignment horizontal="center"/>
    </xf>
    <xf numFmtId="0" fontId="62" fillId="35" borderId="35" xfId="0" applyFont="1" applyFill="1" applyBorder="1" applyAlignment="1">
      <alignment horizontal="center"/>
    </xf>
    <xf numFmtId="0" fontId="62" fillId="35" borderId="33" xfId="0" applyFont="1" applyFill="1" applyBorder="1" applyAlignment="1">
      <alignment/>
    </xf>
    <xf numFmtId="0" fontId="63" fillId="36" borderId="36" xfId="0" applyFont="1" applyFill="1" applyBorder="1" applyAlignment="1">
      <alignment horizontal="center"/>
    </xf>
    <xf numFmtId="0" fontId="64" fillId="36" borderId="31" xfId="0" applyFont="1" applyFill="1" applyBorder="1" applyAlignment="1">
      <alignment horizontal="center"/>
    </xf>
    <xf numFmtId="0" fontId="64" fillId="36" borderId="35" xfId="0" applyFont="1" applyFill="1" applyBorder="1" applyAlignment="1">
      <alignment horizontal="center"/>
    </xf>
    <xf numFmtId="0" fontId="1" fillId="33" borderId="27" xfId="0" applyFont="1" applyFill="1" applyBorder="1" applyAlignment="1">
      <alignment/>
    </xf>
    <xf numFmtId="0" fontId="1" fillId="33" borderId="37" xfId="0" applyFont="1" applyFill="1" applyBorder="1" applyAlignment="1">
      <alignment horizontal="center"/>
    </xf>
    <xf numFmtId="0" fontId="62" fillId="37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1" fillId="33" borderId="38" xfId="0" applyFont="1" applyFill="1" applyBorder="1" applyAlignment="1">
      <alignment horizontal="center"/>
    </xf>
    <xf numFmtId="0" fontId="4" fillId="35" borderId="39" xfId="0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11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Font="1" applyFill="1" applyAlignment="1">
      <alignment horizontal="center"/>
    </xf>
    <xf numFmtId="0" fontId="11" fillId="35" borderId="0" xfId="0" applyFont="1" applyFill="1" applyAlignment="1">
      <alignment/>
    </xf>
    <xf numFmtId="0" fontId="0" fillId="35" borderId="0" xfId="0" applyFill="1" applyAlignment="1">
      <alignment/>
    </xf>
    <xf numFmtId="0" fontId="10" fillId="35" borderId="14" xfId="0" applyFont="1" applyFill="1" applyBorder="1" applyAlignment="1">
      <alignment/>
    </xf>
    <xf numFmtId="0" fontId="5" fillId="35" borderId="40" xfId="0" applyFont="1" applyFill="1" applyBorder="1" applyAlignment="1">
      <alignment horizontal="center"/>
    </xf>
    <xf numFmtId="0" fontId="11" fillId="35" borderId="10" xfId="0" applyFont="1" applyFill="1" applyBorder="1" applyAlignment="1">
      <alignment/>
    </xf>
    <xf numFmtId="0" fontId="65" fillId="38" borderId="0" xfId="0" applyFont="1" applyFill="1" applyAlignment="1">
      <alignment/>
    </xf>
    <xf numFmtId="0" fontId="5" fillId="35" borderId="41" xfId="0" applyFont="1" applyFill="1" applyBorder="1" applyAlignment="1">
      <alignment horizontal="center"/>
    </xf>
    <xf numFmtId="0" fontId="5" fillId="35" borderId="42" xfId="0" applyFont="1" applyFill="1" applyBorder="1" applyAlignment="1">
      <alignment horizontal="center"/>
    </xf>
    <xf numFmtId="0" fontId="66" fillId="39" borderId="0" xfId="0" applyFont="1" applyFill="1" applyAlignment="1">
      <alignment/>
    </xf>
    <xf numFmtId="0" fontId="11" fillId="35" borderId="11" xfId="0" applyFont="1" applyFill="1" applyBorder="1" applyAlignment="1">
      <alignment/>
    </xf>
    <xf numFmtId="0" fontId="0" fillId="35" borderId="35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39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32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67" fillId="35" borderId="0" xfId="0" applyFont="1" applyFill="1" applyBorder="1" applyAlignment="1">
      <alignment/>
    </xf>
    <xf numFmtId="0" fontId="14" fillId="35" borderId="44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3" fillId="35" borderId="45" xfId="0" applyFont="1" applyFill="1" applyBorder="1" applyAlignment="1">
      <alignment horizontal="center"/>
    </xf>
    <xf numFmtId="0" fontId="68" fillId="35" borderId="44" xfId="0" applyFont="1" applyFill="1" applyBorder="1" applyAlignment="1">
      <alignment/>
    </xf>
    <xf numFmtId="0" fontId="0" fillId="33" borderId="0" xfId="0" applyFill="1" applyAlignment="1">
      <alignment/>
    </xf>
    <xf numFmtId="0" fontId="1" fillId="35" borderId="28" xfId="0" applyFont="1" applyFill="1" applyBorder="1" applyAlignment="1">
      <alignment horizontal="right" vertical="center" textRotation="90"/>
    </xf>
    <xf numFmtId="0" fontId="1" fillId="35" borderId="46" xfId="0" applyFont="1" applyFill="1" applyBorder="1" applyAlignment="1">
      <alignment horizontal="right" vertical="center" textRotation="90"/>
    </xf>
    <xf numFmtId="0" fontId="1" fillId="35" borderId="40" xfId="0" applyFont="1" applyFill="1" applyBorder="1" applyAlignment="1">
      <alignment horizontal="right" vertical="center" textRotation="90"/>
    </xf>
    <xf numFmtId="0" fontId="1" fillId="35" borderId="47" xfId="0" applyFont="1" applyFill="1" applyBorder="1" applyAlignment="1">
      <alignment horizontal="right" vertical="center" textRotation="90"/>
    </xf>
    <xf numFmtId="0" fontId="62" fillId="35" borderId="48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22" xfId="0" applyFont="1" applyFill="1" applyBorder="1" applyAlignment="1">
      <alignment/>
    </xf>
    <xf numFmtId="0" fontId="10" fillId="35" borderId="16" xfId="0" applyFont="1" applyFill="1" applyBorder="1" applyAlignment="1">
      <alignment/>
    </xf>
    <xf numFmtId="0" fontId="10" fillId="35" borderId="23" xfId="0" applyFont="1" applyFill="1" applyBorder="1" applyAlignment="1">
      <alignment/>
    </xf>
    <xf numFmtId="0" fontId="10" fillId="35" borderId="49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1" xfId="0" applyFill="1" applyBorder="1" applyAlignment="1">
      <alignment/>
    </xf>
    <xf numFmtId="0" fontId="10" fillId="35" borderId="4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11" xfId="0" applyFont="1" applyFill="1" applyBorder="1" applyAlignment="1">
      <alignment/>
    </xf>
    <xf numFmtId="0" fontId="10" fillId="35" borderId="50" xfId="0" applyFont="1" applyFill="1" applyBorder="1" applyAlignment="1">
      <alignment/>
    </xf>
    <xf numFmtId="0" fontId="69" fillId="35" borderId="0" xfId="0" applyFont="1" applyFill="1" applyBorder="1" applyAlignment="1">
      <alignment/>
    </xf>
    <xf numFmtId="0" fontId="69" fillId="35" borderId="0" xfId="0" applyFont="1" applyFill="1" applyAlignment="1">
      <alignment/>
    </xf>
    <xf numFmtId="0" fontId="0" fillId="35" borderId="20" xfId="0" applyFill="1" applyBorder="1" applyAlignment="1">
      <alignment/>
    </xf>
    <xf numFmtId="0" fontId="63" fillId="36" borderId="29" xfId="0" applyFont="1" applyFill="1" applyBorder="1" applyAlignment="1">
      <alignment horizontal="center"/>
    </xf>
    <xf numFmtId="0" fontId="63" fillId="36" borderId="48" xfId="0" applyFont="1" applyFill="1" applyBorder="1" applyAlignment="1">
      <alignment horizontal="center"/>
    </xf>
    <xf numFmtId="0" fontId="5" fillId="35" borderId="51" xfId="0" applyFont="1" applyFill="1" applyBorder="1" applyAlignment="1">
      <alignment horizontal="center"/>
    </xf>
    <xf numFmtId="0" fontId="5" fillId="35" borderId="52" xfId="0" applyFont="1" applyFill="1" applyBorder="1" applyAlignment="1">
      <alignment horizontal="center"/>
    </xf>
    <xf numFmtId="0" fontId="10" fillId="35" borderId="47" xfId="0" applyFont="1" applyFill="1" applyBorder="1" applyAlignment="1">
      <alignment/>
    </xf>
    <xf numFmtId="0" fontId="10" fillId="35" borderId="27" xfId="0" applyFont="1" applyFill="1" applyBorder="1" applyAlignment="1">
      <alignment/>
    </xf>
    <xf numFmtId="0" fontId="5" fillId="35" borderId="53" xfId="0" applyFont="1" applyFill="1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65" fillId="35" borderId="0" xfId="0" applyFont="1" applyFill="1" applyAlignment="1">
      <alignment/>
    </xf>
    <xf numFmtId="0" fontId="66" fillId="35" borderId="0" xfId="0" applyFont="1" applyFill="1" applyAlignment="1">
      <alignment/>
    </xf>
    <xf numFmtId="0" fontId="0" fillId="35" borderId="26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0" fillId="35" borderId="27" xfId="0" applyFont="1" applyFill="1" applyBorder="1" applyAlignment="1">
      <alignment/>
    </xf>
    <xf numFmtId="0" fontId="65" fillId="35" borderId="27" xfId="0" applyFont="1" applyFill="1" applyBorder="1" applyAlignment="1">
      <alignment/>
    </xf>
    <xf numFmtId="0" fontId="66" fillId="35" borderId="27" xfId="0" applyFont="1" applyFill="1" applyBorder="1" applyAlignment="1">
      <alignment/>
    </xf>
    <xf numFmtId="0" fontId="0" fillId="35" borderId="27" xfId="0" applyFill="1" applyBorder="1" applyAlignment="1">
      <alignment/>
    </xf>
    <xf numFmtId="0" fontId="1" fillId="35" borderId="48" xfId="0" applyFont="1" applyFill="1" applyBorder="1" applyAlignment="1">
      <alignment horizontal="center"/>
    </xf>
    <xf numFmtId="0" fontId="1" fillId="35" borderId="56" xfId="0" applyFont="1" applyFill="1" applyBorder="1" applyAlignment="1">
      <alignment horizontal="center"/>
    </xf>
    <xf numFmtId="0" fontId="4" fillId="35" borderId="48" xfId="0" applyFont="1" applyFill="1" applyBorder="1" applyAlignment="1">
      <alignment/>
    </xf>
    <xf numFmtId="0" fontId="1" fillId="35" borderId="48" xfId="0" applyFont="1" applyFill="1" applyBorder="1" applyAlignment="1">
      <alignment/>
    </xf>
    <xf numFmtId="0" fontId="1" fillId="35" borderId="57" xfId="0" applyFont="1" applyFill="1" applyBorder="1" applyAlignment="1">
      <alignment/>
    </xf>
    <xf numFmtId="0" fontId="70" fillId="35" borderId="57" xfId="0" applyFont="1" applyFill="1" applyBorder="1" applyAlignment="1">
      <alignment/>
    </xf>
    <xf numFmtId="0" fontId="2" fillId="35" borderId="48" xfId="0" applyFont="1" applyFill="1" applyBorder="1" applyAlignment="1">
      <alignment horizontal="center"/>
    </xf>
    <xf numFmtId="0" fontId="4" fillId="35" borderId="58" xfId="0" applyFont="1" applyFill="1" applyBorder="1" applyAlignment="1">
      <alignment/>
    </xf>
    <xf numFmtId="0" fontId="1" fillId="35" borderId="45" xfId="0" applyFont="1" applyFill="1" applyBorder="1" applyAlignment="1">
      <alignment/>
    </xf>
    <xf numFmtId="0" fontId="1" fillId="35" borderId="45" xfId="0" applyFont="1" applyFill="1" applyBorder="1" applyAlignment="1">
      <alignment horizontal="center"/>
    </xf>
    <xf numFmtId="0" fontId="1" fillId="35" borderId="59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0" fillId="35" borderId="30" xfId="0" applyFont="1" applyFill="1" applyBorder="1" applyAlignment="1">
      <alignment/>
    </xf>
    <xf numFmtId="0" fontId="0" fillId="35" borderId="28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7" fillId="35" borderId="44" xfId="0" applyFont="1" applyFill="1" applyBorder="1" applyAlignment="1">
      <alignment/>
    </xf>
    <xf numFmtId="0" fontId="0" fillId="35" borderId="60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1" fontId="1" fillId="35" borderId="65" xfId="0" applyNumberFormat="1" applyFont="1" applyFill="1" applyBorder="1" applyAlignment="1">
      <alignment/>
    </xf>
    <xf numFmtId="1" fontId="0" fillId="35" borderId="65" xfId="0" applyNumberFormat="1" applyFont="1" applyFill="1" applyBorder="1" applyAlignment="1">
      <alignment/>
    </xf>
    <xf numFmtId="1" fontId="65" fillId="35" borderId="0" xfId="0" applyNumberFormat="1" applyFont="1" applyFill="1" applyBorder="1" applyAlignment="1">
      <alignment/>
    </xf>
    <xf numFmtId="0" fontId="0" fillId="35" borderId="65" xfId="0" applyFont="1" applyFill="1" applyBorder="1" applyAlignment="1">
      <alignment/>
    </xf>
    <xf numFmtId="1" fontId="71" fillId="35" borderId="65" xfId="0" applyNumberFormat="1" applyFont="1" applyFill="1" applyBorder="1" applyAlignment="1">
      <alignment/>
    </xf>
    <xf numFmtId="1" fontId="66" fillId="35" borderId="65" xfId="0" applyNumberFormat="1" applyFont="1" applyFill="1" applyBorder="1" applyAlignment="1">
      <alignment/>
    </xf>
    <xf numFmtId="1" fontId="72" fillId="35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5" fillId="35" borderId="0" xfId="0" applyFont="1" applyFill="1" applyBorder="1" applyAlignment="1">
      <alignment/>
    </xf>
    <xf numFmtId="0" fontId="66" fillId="35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6" borderId="44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1" fillId="36" borderId="17" xfId="0" applyFont="1" applyFill="1" applyBorder="1" applyAlignment="1">
      <alignment/>
    </xf>
    <xf numFmtId="0" fontId="0" fillId="40" borderId="10" xfId="0" applyFill="1" applyBorder="1" applyAlignment="1">
      <alignment/>
    </xf>
    <xf numFmtId="0" fontId="72" fillId="35" borderId="35" xfId="0" applyFont="1" applyFill="1" applyBorder="1" applyAlignment="1">
      <alignment/>
    </xf>
    <xf numFmtId="0" fontId="0" fillId="41" borderId="10" xfId="0" applyFill="1" applyBorder="1" applyAlignment="1">
      <alignment/>
    </xf>
    <xf numFmtId="0" fontId="73" fillId="35" borderId="57" xfId="0" applyFont="1" applyFill="1" applyBorder="1" applyAlignment="1">
      <alignment horizontal="center"/>
    </xf>
    <xf numFmtId="0" fontId="74" fillId="35" borderId="35" xfId="0" applyFont="1" applyFill="1" applyBorder="1" applyAlignment="1">
      <alignment/>
    </xf>
    <xf numFmtId="0" fontId="75" fillId="35" borderId="21" xfId="0" applyFont="1" applyFill="1" applyBorder="1" applyAlignment="1">
      <alignment/>
    </xf>
    <xf numFmtId="0" fontId="73" fillId="35" borderId="48" xfId="0" applyFont="1" applyFill="1" applyBorder="1" applyAlignment="1">
      <alignment/>
    </xf>
    <xf numFmtId="0" fontId="74" fillId="35" borderId="19" xfId="0" applyFont="1" applyFill="1" applyBorder="1" applyAlignment="1">
      <alignment/>
    </xf>
    <xf numFmtId="0" fontId="74" fillId="35" borderId="62" xfId="0" applyFont="1" applyFill="1" applyBorder="1" applyAlignment="1">
      <alignment/>
    </xf>
    <xf numFmtId="0" fontId="74" fillId="35" borderId="20" xfId="0" applyFont="1" applyFill="1" applyBorder="1" applyAlignment="1">
      <alignment/>
    </xf>
    <xf numFmtId="0" fontId="74" fillId="35" borderId="66" xfId="0" applyFont="1" applyFill="1" applyBorder="1" applyAlignment="1">
      <alignment/>
    </xf>
    <xf numFmtId="0" fontId="74" fillId="35" borderId="43" xfId="0" applyFont="1" applyFill="1" applyBorder="1" applyAlignment="1">
      <alignment/>
    </xf>
    <xf numFmtId="0" fontId="7" fillId="35" borderId="57" xfId="0" applyFont="1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67" xfId="0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0" fillId="17" borderId="10" xfId="0" applyFill="1" applyBorder="1" applyAlignment="1">
      <alignment/>
    </xf>
    <xf numFmtId="0" fontId="76" fillId="35" borderId="14" xfId="0" applyFont="1" applyFill="1" applyBorder="1" applyAlignment="1">
      <alignment horizontal="center"/>
    </xf>
    <xf numFmtId="0" fontId="68" fillId="35" borderId="39" xfId="0" applyFont="1" applyFill="1" applyBorder="1" applyAlignment="1">
      <alignment/>
    </xf>
    <xf numFmtId="0" fontId="68" fillId="35" borderId="11" xfId="0" applyFont="1" applyFill="1" applyBorder="1" applyAlignment="1">
      <alignment/>
    </xf>
    <xf numFmtId="0" fontId="68" fillId="35" borderId="14" xfId="0" applyFont="1" applyFill="1" applyBorder="1" applyAlignment="1">
      <alignment/>
    </xf>
    <xf numFmtId="0" fontId="11" fillId="42" borderId="58" xfId="0" applyFont="1" applyFill="1" applyBorder="1" applyAlignment="1">
      <alignment/>
    </xf>
    <xf numFmtId="0" fontId="72" fillId="35" borderId="36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10" fillId="43" borderId="10" xfId="0" applyFont="1" applyFill="1" applyBorder="1" applyAlignment="1">
      <alignment/>
    </xf>
    <xf numFmtId="0" fontId="10" fillId="43" borderId="11" xfId="0" applyFont="1" applyFill="1" applyBorder="1" applyAlignment="1">
      <alignment/>
    </xf>
    <xf numFmtId="0" fontId="10" fillId="43" borderId="13" xfId="0" applyFont="1" applyFill="1" applyBorder="1" applyAlignment="1">
      <alignment/>
    </xf>
    <xf numFmtId="0" fontId="0" fillId="40" borderId="13" xfId="0" applyFill="1" applyBorder="1" applyAlignment="1">
      <alignment/>
    </xf>
    <xf numFmtId="0" fontId="0" fillId="41" borderId="13" xfId="0" applyFill="1" applyBorder="1" applyAlignment="1">
      <alignment/>
    </xf>
    <xf numFmtId="0" fontId="1" fillId="35" borderId="0" xfId="0" applyFont="1" applyFill="1" applyAlignment="1">
      <alignment horizontal="center"/>
    </xf>
    <xf numFmtId="0" fontId="0" fillId="35" borderId="44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40" borderId="44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0" fillId="40" borderId="16" xfId="0" applyFill="1" applyBorder="1" applyAlignment="1">
      <alignment/>
    </xf>
    <xf numFmtId="0" fontId="0" fillId="35" borderId="68" xfId="0" applyFill="1" applyBorder="1" applyAlignment="1">
      <alignment/>
    </xf>
    <xf numFmtId="0" fontId="0" fillId="17" borderId="16" xfId="0" applyFill="1" applyBorder="1" applyAlignment="1">
      <alignment/>
    </xf>
    <xf numFmtId="0" fontId="0" fillId="41" borderId="16" xfId="0" applyFill="1" applyBorder="1" applyAlignment="1">
      <alignment/>
    </xf>
    <xf numFmtId="0" fontId="11" fillId="42" borderId="69" xfId="0" applyFont="1" applyFill="1" applyBorder="1" applyAlignment="1">
      <alignment/>
    </xf>
    <xf numFmtId="0" fontId="11" fillId="36" borderId="16" xfId="0" applyFont="1" applyFill="1" applyBorder="1" applyAlignment="1">
      <alignment/>
    </xf>
    <xf numFmtId="0" fontId="10" fillId="43" borderId="16" xfId="0" applyFont="1" applyFill="1" applyBorder="1" applyAlignment="1">
      <alignment/>
    </xf>
    <xf numFmtId="0" fontId="0" fillId="25" borderId="16" xfId="0" applyFont="1" applyFill="1" applyBorder="1" applyAlignment="1">
      <alignment/>
    </xf>
    <xf numFmtId="0" fontId="11" fillId="34" borderId="16" xfId="0" applyFont="1" applyFill="1" applyBorder="1" applyAlignment="1">
      <alignment/>
    </xf>
    <xf numFmtId="0" fontId="0" fillId="17" borderId="19" xfId="0" applyFill="1" applyBorder="1" applyAlignment="1">
      <alignment/>
    </xf>
    <xf numFmtId="0" fontId="1" fillId="33" borderId="70" xfId="0" applyFont="1" applyFill="1" applyBorder="1" applyAlignment="1">
      <alignment horizontal="center"/>
    </xf>
    <xf numFmtId="0" fontId="0" fillId="40" borderId="21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17" borderId="13" xfId="0" applyFill="1" applyBorder="1" applyAlignment="1">
      <alignment/>
    </xf>
    <xf numFmtId="0" fontId="11" fillId="36" borderId="49" xfId="0" applyFont="1" applyFill="1" applyBorder="1" applyAlignment="1">
      <alignment/>
    </xf>
    <xf numFmtId="0" fontId="0" fillId="41" borderId="19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7" xfId="0" applyFill="1" applyBorder="1" applyAlignment="1">
      <alignment/>
    </xf>
    <xf numFmtId="0" fontId="10" fillId="35" borderId="26" xfId="0" applyFont="1" applyFill="1" applyBorder="1" applyAlignment="1">
      <alignment/>
    </xf>
    <xf numFmtId="0" fontId="11" fillId="42" borderId="66" xfId="0" applyFont="1" applyFill="1" applyBorder="1" applyAlignment="1">
      <alignment/>
    </xf>
    <xf numFmtId="0" fontId="11" fillId="42" borderId="31" xfId="0" applyFont="1" applyFill="1" applyBorder="1" applyAlignment="1">
      <alignment/>
    </xf>
    <xf numFmtId="0" fontId="11" fillId="42" borderId="32" xfId="0" applyFont="1" applyFill="1" applyBorder="1" applyAlignment="1">
      <alignment/>
    </xf>
    <xf numFmtId="0" fontId="11" fillId="42" borderId="34" xfId="0" applyFont="1" applyFill="1" applyBorder="1" applyAlignment="1">
      <alignment/>
    </xf>
    <xf numFmtId="0" fontId="0" fillId="40" borderId="44" xfId="0" applyFill="1" applyBorder="1" applyAlignment="1">
      <alignment/>
    </xf>
    <xf numFmtId="0" fontId="0" fillId="40" borderId="49" xfId="0" applyFill="1" applyBorder="1" applyAlignment="1">
      <alignment/>
    </xf>
    <xf numFmtId="0" fontId="0" fillId="34" borderId="49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58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62" xfId="0" applyFont="1" applyFill="1" applyBorder="1" applyAlignment="1">
      <alignment/>
    </xf>
    <xf numFmtId="0" fontId="0" fillId="34" borderId="71" xfId="0" applyFont="1" applyFill="1" applyBorder="1" applyAlignment="1">
      <alignment/>
    </xf>
    <xf numFmtId="0" fontId="0" fillId="34" borderId="43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66" xfId="0" applyFont="1" applyFill="1" applyBorder="1" applyAlignment="1">
      <alignment/>
    </xf>
    <xf numFmtId="0" fontId="0" fillId="34" borderId="20" xfId="0" applyFont="1" applyFill="1" applyBorder="1" applyAlignment="1">
      <alignment/>
    </xf>
    <xf numFmtId="0" fontId="0" fillId="0" borderId="44" xfId="0" applyBorder="1" applyAlignment="1">
      <alignment/>
    </xf>
    <xf numFmtId="0" fontId="5" fillId="35" borderId="72" xfId="0" applyFont="1" applyFill="1" applyBorder="1" applyAlignment="1">
      <alignment horizontal="center"/>
    </xf>
    <xf numFmtId="0" fontId="5" fillId="35" borderId="73" xfId="0" applyFont="1" applyFill="1" applyBorder="1" applyAlignment="1">
      <alignment horizontal="center"/>
    </xf>
    <xf numFmtId="0" fontId="10" fillId="35" borderId="0" xfId="0" applyFont="1" applyFill="1" applyBorder="1" applyAlignment="1">
      <alignment/>
    </xf>
    <xf numFmtId="0" fontId="1" fillId="38" borderId="48" xfId="0" applyFont="1" applyFill="1" applyBorder="1" applyAlignment="1">
      <alignment horizontal="center"/>
    </xf>
    <xf numFmtId="0" fontId="0" fillId="38" borderId="44" xfId="0" applyFont="1" applyFill="1" applyBorder="1" applyAlignment="1">
      <alignment/>
    </xf>
    <xf numFmtId="1" fontId="0" fillId="38" borderId="11" xfId="0" applyNumberFormat="1" applyFont="1" applyFill="1" applyBorder="1" applyAlignment="1">
      <alignment/>
    </xf>
    <xf numFmtId="0" fontId="5" fillId="35" borderId="74" xfId="0" applyFont="1" applyFill="1" applyBorder="1" applyAlignment="1">
      <alignment horizontal="center"/>
    </xf>
    <xf numFmtId="0" fontId="0" fillId="41" borderId="44" xfId="0" applyFill="1" applyBorder="1" applyAlignment="1">
      <alignment/>
    </xf>
    <xf numFmtId="0" fontId="0" fillId="0" borderId="49" xfId="0" applyBorder="1" applyAlignment="1">
      <alignment/>
    </xf>
    <xf numFmtId="0" fontId="11" fillId="34" borderId="44" xfId="0" applyFont="1" applyFill="1" applyBorder="1" applyAlignment="1">
      <alignment/>
    </xf>
    <xf numFmtId="0" fontId="10" fillId="43" borderId="44" xfId="0" applyFont="1" applyFill="1" applyBorder="1" applyAlignment="1">
      <alignment/>
    </xf>
    <xf numFmtId="0" fontId="11" fillId="36" borderId="71" xfId="0" applyFont="1" applyFill="1" applyBorder="1" applyAlignment="1">
      <alignment/>
    </xf>
    <xf numFmtId="0" fontId="11" fillId="34" borderId="49" xfId="0" applyFont="1" applyFill="1" applyBorder="1" applyAlignment="1">
      <alignment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10" fillId="35" borderId="0" xfId="0" applyFont="1" applyFill="1" applyBorder="1" applyAlignment="1">
      <alignment/>
    </xf>
    <xf numFmtId="0" fontId="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0" fillId="35" borderId="20" xfId="0" applyFont="1" applyFill="1" applyBorder="1" applyAlignment="1">
      <alignment/>
    </xf>
    <xf numFmtId="0" fontId="10" fillId="43" borderId="71" xfId="0" applyFont="1" applyFill="1" applyBorder="1" applyAlignment="1">
      <alignment/>
    </xf>
    <xf numFmtId="0" fontId="0" fillId="41" borderId="49" xfId="0" applyFill="1" applyBorder="1" applyAlignment="1">
      <alignment/>
    </xf>
    <xf numFmtId="0" fontId="0" fillId="35" borderId="43" xfId="0" applyFill="1" applyBorder="1" applyAlignment="1">
      <alignment/>
    </xf>
    <xf numFmtId="0" fontId="0" fillId="41" borderId="43" xfId="0" applyFill="1" applyBorder="1" applyAlignment="1">
      <alignment/>
    </xf>
    <xf numFmtId="0" fontId="11" fillId="34" borderId="21" xfId="0" applyFont="1" applyFill="1" applyBorder="1" applyAlignment="1">
      <alignment/>
    </xf>
    <xf numFmtId="0" fontId="11" fillId="34" borderId="11" xfId="0" applyFont="1" applyFill="1" applyBorder="1" applyAlignment="1">
      <alignment/>
    </xf>
    <xf numFmtId="0" fontId="11" fillId="36" borderId="11" xfId="0" applyFont="1" applyFill="1" applyBorder="1" applyAlignment="1">
      <alignment/>
    </xf>
    <xf numFmtId="0" fontId="0" fillId="0" borderId="36" xfId="0" applyBorder="1" applyAlignment="1">
      <alignment/>
    </xf>
    <xf numFmtId="0" fontId="0" fillId="17" borderId="11" xfId="0" applyFill="1" applyBorder="1" applyAlignment="1">
      <alignment/>
    </xf>
    <xf numFmtId="0" fontId="10" fillId="43" borderId="6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0" fillId="0" borderId="54" xfId="0" applyBorder="1" applyAlignment="1">
      <alignment/>
    </xf>
    <xf numFmtId="0" fontId="0" fillId="35" borderId="17" xfId="0" applyFill="1" applyBorder="1" applyAlignment="1">
      <alignment/>
    </xf>
    <xf numFmtId="0" fontId="0" fillId="35" borderId="22" xfId="0" applyFill="1" applyBorder="1" applyAlignment="1">
      <alignment/>
    </xf>
    <xf numFmtId="0" fontId="14" fillId="35" borderId="42" xfId="0" applyFont="1" applyFill="1" applyBorder="1" applyAlignment="1">
      <alignment horizontal="center"/>
    </xf>
    <xf numFmtId="0" fontId="0" fillId="0" borderId="42" xfId="0" applyBorder="1" applyAlignment="1">
      <alignment/>
    </xf>
    <xf numFmtId="0" fontId="14" fillId="33" borderId="74" xfId="0" applyFont="1" applyFill="1" applyBorder="1" applyAlignment="1">
      <alignment horizontal="center"/>
    </xf>
    <xf numFmtId="0" fontId="0" fillId="33" borderId="40" xfId="0" applyFont="1" applyFill="1" applyBorder="1" applyAlignment="1">
      <alignment/>
    </xf>
    <xf numFmtId="0" fontId="14" fillId="0" borderId="46" xfId="0" applyFont="1" applyBorder="1" applyAlignment="1">
      <alignment horizontal="center"/>
    </xf>
    <xf numFmtId="0" fontId="11" fillId="35" borderId="42" xfId="0" applyFont="1" applyFill="1" applyBorder="1" applyAlignment="1">
      <alignment/>
    </xf>
    <xf numFmtId="0" fontId="5" fillId="33" borderId="40" xfId="0" applyFont="1" applyFill="1" applyBorder="1" applyAlignment="1">
      <alignment/>
    </xf>
    <xf numFmtId="0" fontId="2" fillId="24" borderId="42" xfId="0" applyFont="1" applyFill="1" applyBorder="1" applyAlignment="1">
      <alignment horizontal="center"/>
    </xf>
    <xf numFmtId="0" fontId="0" fillId="33" borderId="42" xfId="0" applyFont="1" applyFill="1" applyBorder="1" applyAlignment="1">
      <alignment/>
    </xf>
    <xf numFmtId="0" fontId="0" fillId="33" borderId="72" xfId="0" applyFont="1" applyFill="1" applyBorder="1" applyAlignment="1">
      <alignment/>
    </xf>
    <xf numFmtId="0" fontId="0" fillId="0" borderId="41" xfId="0" applyBorder="1" applyAlignment="1">
      <alignment/>
    </xf>
    <xf numFmtId="0" fontId="14" fillId="44" borderId="74" xfId="0" applyFont="1" applyFill="1" applyBorder="1" applyAlignment="1">
      <alignment/>
    </xf>
    <xf numFmtId="0" fontId="14" fillId="44" borderId="41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10" xfId="0" applyBorder="1" applyAlignment="1">
      <alignment horizontal="center"/>
    </xf>
    <xf numFmtId="0" fontId="10" fillId="35" borderId="58" xfId="0" applyFont="1" applyFill="1" applyBorder="1" applyAlignment="1">
      <alignment/>
    </xf>
    <xf numFmtId="0" fontId="0" fillId="14" borderId="70" xfId="0" applyFill="1" applyBorder="1" applyAlignment="1">
      <alignment horizontal="center"/>
    </xf>
    <xf numFmtId="0" fontId="0" fillId="14" borderId="36" xfId="0" applyFill="1" applyBorder="1" applyAlignment="1">
      <alignment horizontal="center"/>
    </xf>
    <xf numFmtId="0" fontId="0" fillId="14" borderId="75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4" borderId="24" xfId="0" applyFill="1" applyBorder="1" applyAlignment="1">
      <alignment horizontal="center"/>
    </xf>
    <xf numFmtId="0" fontId="0" fillId="14" borderId="26" xfId="0" applyFill="1" applyBorder="1" applyAlignment="1">
      <alignment horizontal="center"/>
    </xf>
    <xf numFmtId="0" fontId="0" fillId="14" borderId="27" xfId="0" applyFill="1" applyBorder="1" applyAlignment="1">
      <alignment horizontal="center"/>
    </xf>
    <xf numFmtId="0" fontId="0" fillId="14" borderId="47" xfId="0" applyFill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5" fillId="35" borderId="73" xfId="0" applyFont="1" applyFill="1" applyBorder="1" applyAlignment="1">
      <alignment horizontal="center"/>
    </xf>
    <xf numFmtId="0" fontId="15" fillId="35" borderId="50" xfId="0" applyFont="1" applyFill="1" applyBorder="1" applyAlignment="1">
      <alignment horizontal="center"/>
    </xf>
    <xf numFmtId="0" fontId="16" fillId="35" borderId="68" xfId="0" applyFont="1" applyFill="1" applyBorder="1" applyAlignment="1">
      <alignment horizontal="center"/>
    </xf>
    <xf numFmtId="0" fontId="10" fillId="35" borderId="73" xfId="0" applyFont="1" applyFill="1" applyBorder="1" applyAlignment="1">
      <alignment horizontal="center"/>
    </xf>
    <xf numFmtId="0" fontId="10" fillId="35" borderId="50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10" fillId="35" borderId="68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10" fillId="11" borderId="70" xfId="0" applyFont="1" applyFill="1" applyBorder="1" applyAlignment="1">
      <alignment horizontal="center"/>
    </xf>
    <xf numFmtId="0" fontId="10" fillId="11" borderId="36" xfId="0" applyFont="1" applyFill="1" applyBorder="1" applyAlignment="1">
      <alignment horizontal="center"/>
    </xf>
    <xf numFmtId="0" fontId="10" fillId="11" borderId="75" xfId="0" applyFont="1" applyFill="1" applyBorder="1" applyAlignment="1">
      <alignment horizontal="center"/>
    </xf>
    <xf numFmtId="0" fontId="10" fillId="11" borderId="25" xfId="0" applyFont="1" applyFill="1" applyBorder="1" applyAlignment="1">
      <alignment horizontal="center"/>
    </xf>
    <xf numFmtId="0" fontId="10" fillId="11" borderId="76" xfId="0" applyFont="1" applyFill="1" applyBorder="1" applyAlignment="1">
      <alignment horizontal="center"/>
    </xf>
    <xf numFmtId="0" fontId="1" fillId="35" borderId="38" xfId="0" applyFont="1" applyFill="1" applyBorder="1" applyAlignment="1">
      <alignment horizontal="right" vertical="center" textRotation="90"/>
    </xf>
    <xf numFmtId="0" fontId="1" fillId="35" borderId="46" xfId="0" applyFont="1" applyFill="1" applyBorder="1" applyAlignment="1">
      <alignment horizontal="right" vertical="center" textRotation="90"/>
    </xf>
    <xf numFmtId="0" fontId="1" fillId="35" borderId="74" xfId="0" applyFont="1" applyFill="1" applyBorder="1" applyAlignment="1">
      <alignment horizontal="right" vertical="center" textRotation="90"/>
    </xf>
    <xf numFmtId="0" fontId="1" fillId="0" borderId="19" xfId="0" applyFont="1" applyBorder="1" applyAlignment="1">
      <alignment horizontal="center"/>
    </xf>
    <xf numFmtId="0" fontId="10" fillId="35" borderId="53" xfId="0" applyFont="1" applyFill="1" applyBorder="1" applyAlignment="1">
      <alignment horizontal="center"/>
    </xf>
    <xf numFmtId="0" fontId="10" fillId="35" borderId="77" xfId="0" applyFont="1" applyFill="1" applyBorder="1" applyAlignment="1">
      <alignment horizontal="center"/>
    </xf>
    <xf numFmtId="0" fontId="10" fillId="35" borderId="78" xfId="0" applyFont="1" applyFill="1" applyBorder="1" applyAlignment="1">
      <alignment horizontal="center"/>
    </xf>
    <xf numFmtId="0" fontId="10" fillId="35" borderId="55" xfId="0" applyFont="1" applyFill="1" applyBorder="1" applyAlignment="1">
      <alignment horizontal="center"/>
    </xf>
    <xf numFmtId="0" fontId="10" fillId="35" borderId="79" xfId="0" applyFont="1" applyFill="1" applyBorder="1" applyAlignment="1">
      <alignment horizontal="center"/>
    </xf>
    <xf numFmtId="0" fontId="10" fillId="35" borderId="80" xfId="0" applyFont="1" applyFill="1" applyBorder="1" applyAlignment="1">
      <alignment horizontal="center"/>
    </xf>
    <xf numFmtId="0" fontId="12" fillId="33" borderId="70" xfId="0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1" fillId="35" borderId="42" xfId="0" applyFont="1" applyFill="1" applyBorder="1" applyAlignment="1">
      <alignment horizontal="right" vertical="center" textRotation="90"/>
    </xf>
    <xf numFmtId="0" fontId="1" fillId="35" borderId="72" xfId="0" applyFont="1" applyFill="1" applyBorder="1" applyAlignment="1">
      <alignment horizontal="right" vertical="center" textRotation="90"/>
    </xf>
    <xf numFmtId="0" fontId="1" fillId="35" borderId="53" xfId="0" applyFont="1" applyFill="1" applyBorder="1" applyAlignment="1">
      <alignment horizontal="right" vertical="center" textRotation="90"/>
    </xf>
    <xf numFmtId="0" fontId="1" fillId="35" borderId="73" xfId="0" applyFont="1" applyFill="1" applyBorder="1" applyAlignment="1">
      <alignment horizontal="right" vertical="center" textRotation="90"/>
    </xf>
    <xf numFmtId="0" fontId="0" fillId="34" borderId="0" xfId="0" applyFill="1" applyBorder="1" applyAlignment="1">
      <alignment horizontal="center"/>
    </xf>
    <xf numFmtId="0" fontId="0" fillId="34" borderId="24" xfId="0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45" borderId="33" xfId="0" applyFill="1" applyBorder="1" applyAlignment="1">
      <alignment horizontal="center"/>
    </xf>
    <xf numFmtId="0" fontId="0" fillId="45" borderId="36" xfId="0" applyFill="1" applyBorder="1" applyAlignment="1">
      <alignment horizontal="center"/>
    </xf>
    <xf numFmtId="0" fontId="0" fillId="45" borderId="35" xfId="0" applyFill="1" applyBorder="1" applyAlignment="1">
      <alignment horizontal="center"/>
    </xf>
    <xf numFmtId="0" fontId="0" fillId="45" borderId="49" xfId="0" applyFill="1" applyBorder="1" applyAlignment="1">
      <alignment horizontal="center"/>
    </xf>
    <xf numFmtId="0" fontId="0" fillId="45" borderId="25" xfId="0" applyFill="1" applyBorder="1" applyAlignment="1">
      <alignment horizontal="center"/>
    </xf>
    <xf numFmtId="0" fontId="0" fillId="45" borderId="43" xfId="0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77" xfId="0" applyFont="1" applyFill="1" applyBorder="1" applyAlignment="1">
      <alignment horizontal="center"/>
    </xf>
    <xf numFmtId="0" fontId="1" fillId="35" borderId="41" xfId="0" applyFont="1" applyFill="1" applyBorder="1" applyAlignment="1">
      <alignment horizontal="right" vertical="center" textRotation="90"/>
    </xf>
    <xf numFmtId="0" fontId="1" fillId="35" borderId="29" xfId="0" applyFont="1" applyFill="1" applyBorder="1" applyAlignment="1">
      <alignment horizontal="center"/>
    </xf>
    <xf numFmtId="0" fontId="1" fillId="33" borderId="81" xfId="0" applyFont="1" applyFill="1" applyBorder="1" applyAlignment="1">
      <alignment horizontal="center"/>
    </xf>
    <xf numFmtId="0" fontId="1" fillId="33" borderId="82" xfId="0" applyFont="1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24" xfId="0" applyFill="1" applyBorder="1" applyAlignment="1">
      <alignment horizontal="center"/>
    </xf>
    <xf numFmtId="0" fontId="0" fillId="37" borderId="52" xfId="0" applyFill="1" applyBorder="1" applyAlignment="1">
      <alignment horizontal="center"/>
    </xf>
    <xf numFmtId="0" fontId="0" fillId="37" borderId="25" xfId="0" applyFill="1" applyBorder="1" applyAlignment="1">
      <alignment horizontal="center"/>
    </xf>
    <xf numFmtId="0" fontId="0" fillId="37" borderId="76" xfId="0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10" fillId="35" borderId="19" xfId="0" applyFont="1" applyFill="1" applyBorder="1" applyAlignment="1">
      <alignment horizontal="center"/>
    </xf>
    <xf numFmtId="0" fontId="10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0" fillId="35" borderId="0" xfId="0" applyFont="1" applyFill="1" applyBorder="1" applyAlignment="1">
      <alignment horizontal="center"/>
    </xf>
    <xf numFmtId="0" fontId="72" fillId="33" borderId="0" xfId="0" applyFont="1" applyFill="1" applyAlignment="1">
      <alignment horizontal="left"/>
    </xf>
    <xf numFmtId="0" fontId="14" fillId="9" borderId="38" xfId="0" applyFont="1" applyFill="1" applyBorder="1" applyAlignment="1">
      <alignment horizontal="center"/>
    </xf>
    <xf numFmtId="0" fontId="14" fillId="9" borderId="74" xfId="0" applyFont="1" applyFill="1" applyBorder="1" applyAlignment="1">
      <alignment horizontal="center"/>
    </xf>
    <xf numFmtId="0" fontId="14" fillId="16" borderId="38" xfId="0" applyFont="1" applyFill="1" applyBorder="1" applyAlignment="1">
      <alignment horizontal="center"/>
    </xf>
    <xf numFmtId="0" fontId="14" fillId="16" borderId="74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0" fillId="35" borderId="16" xfId="0" applyFont="1" applyFill="1" applyBorder="1" applyAlignment="1">
      <alignment horizontal="center"/>
    </xf>
    <xf numFmtId="0" fontId="14" fillId="11" borderId="46" xfId="0" applyFont="1" applyFill="1" applyBorder="1" applyAlignment="1">
      <alignment horizontal="center"/>
    </xf>
    <xf numFmtId="0" fontId="14" fillId="11" borderId="74" xfId="0" applyFont="1" applyFill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1" fillId="0" borderId="21" xfId="0" applyFont="1" applyBorder="1" applyAlignment="1">
      <alignment horizontal="right" vertical="center" textRotation="90"/>
    </xf>
    <xf numFmtId="0" fontId="1" fillId="0" borderId="17" xfId="0" applyFont="1" applyBorder="1" applyAlignment="1">
      <alignment horizontal="right" vertical="center" textRotation="90"/>
    </xf>
    <xf numFmtId="0" fontId="1" fillId="0" borderId="23" xfId="0" applyFont="1" applyBorder="1" applyAlignment="1">
      <alignment horizontal="right" vertic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1" xfId="0" applyFont="1" applyBorder="1" applyAlignment="1">
      <alignment horizontal="right" vertical="center" textRotation="90"/>
    </xf>
    <xf numFmtId="0" fontId="1" fillId="0" borderId="83" xfId="0" applyFont="1" applyBorder="1" applyAlignment="1">
      <alignment horizontal="right" vertical="center" textRotation="90"/>
    </xf>
    <xf numFmtId="0" fontId="1" fillId="0" borderId="37" xfId="0" applyFont="1" applyBorder="1" applyAlignment="1">
      <alignment horizontal="right" vertical="center" textRotation="90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24</xdr:row>
      <xdr:rowOff>142875</xdr:rowOff>
    </xdr:from>
    <xdr:to>
      <xdr:col>45</xdr:col>
      <xdr:colOff>0</xdr:colOff>
      <xdr:row>24</xdr:row>
      <xdr:rowOff>142875</xdr:rowOff>
    </xdr:to>
    <xdr:sp>
      <xdr:nvSpPr>
        <xdr:cNvPr id="1" name="Line 121"/>
        <xdr:cNvSpPr>
          <a:spLocks/>
        </xdr:cNvSpPr>
      </xdr:nvSpPr>
      <xdr:spPr>
        <a:xfrm>
          <a:off x="40566975" y="5038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104775</xdr:rowOff>
    </xdr:from>
    <xdr:to>
      <xdr:col>45</xdr:col>
      <xdr:colOff>0</xdr:colOff>
      <xdr:row>6</xdr:row>
      <xdr:rowOff>104775</xdr:rowOff>
    </xdr:to>
    <xdr:sp>
      <xdr:nvSpPr>
        <xdr:cNvPr id="2" name="Line 148"/>
        <xdr:cNvSpPr>
          <a:spLocks/>
        </xdr:cNvSpPr>
      </xdr:nvSpPr>
      <xdr:spPr>
        <a:xfrm>
          <a:off x="40566975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8</xdr:row>
      <xdr:rowOff>85725</xdr:rowOff>
    </xdr:from>
    <xdr:to>
      <xdr:col>45</xdr:col>
      <xdr:colOff>0</xdr:colOff>
      <xdr:row>8</xdr:row>
      <xdr:rowOff>95250</xdr:rowOff>
    </xdr:to>
    <xdr:sp>
      <xdr:nvSpPr>
        <xdr:cNvPr id="3" name="Line 149"/>
        <xdr:cNvSpPr>
          <a:spLocks/>
        </xdr:cNvSpPr>
      </xdr:nvSpPr>
      <xdr:spPr>
        <a:xfrm>
          <a:off x="40566975" y="185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76200</xdr:rowOff>
    </xdr:from>
    <xdr:to>
      <xdr:col>45</xdr:col>
      <xdr:colOff>0</xdr:colOff>
      <xdr:row>14</xdr:row>
      <xdr:rowOff>76200</xdr:rowOff>
    </xdr:to>
    <xdr:sp>
      <xdr:nvSpPr>
        <xdr:cNvPr id="4" name="Line 162"/>
        <xdr:cNvSpPr>
          <a:spLocks/>
        </xdr:cNvSpPr>
      </xdr:nvSpPr>
      <xdr:spPr>
        <a:xfrm>
          <a:off x="40566975" y="303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85725</xdr:rowOff>
    </xdr:from>
    <xdr:to>
      <xdr:col>45</xdr:col>
      <xdr:colOff>0</xdr:colOff>
      <xdr:row>9</xdr:row>
      <xdr:rowOff>104775</xdr:rowOff>
    </xdr:to>
    <xdr:sp>
      <xdr:nvSpPr>
        <xdr:cNvPr id="5" name="Line 177"/>
        <xdr:cNvSpPr>
          <a:spLocks/>
        </xdr:cNvSpPr>
      </xdr:nvSpPr>
      <xdr:spPr>
        <a:xfrm flipV="1">
          <a:off x="40566975" y="20574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95250</xdr:rowOff>
    </xdr:from>
    <xdr:to>
      <xdr:col>45</xdr:col>
      <xdr:colOff>0</xdr:colOff>
      <xdr:row>19</xdr:row>
      <xdr:rowOff>95250</xdr:rowOff>
    </xdr:to>
    <xdr:sp>
      <xdr:nvSpPr>
        <xdr:cNvPr id="6" name="Line 178"/>
        <xdr:cNvSpPr>
          <a:spLocks/>
        </xdr:cNvSpPr>
      </xdr:nvSpPr>
      <xdr:spPr>
        <a:xfrm>
          <a:off x="40566975" y="3990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9</xdr:row>
      <xdr:rowOff>95250</xdr:rowOff>
    </xdr:from>
    <xdr:to>
      <xdr:col>45</xdr:col>
      <xdr:colOff>0</xdr:colOff>
      <xdr:row>9</xdr:row>
      <xdr:rowOff>104775</xdr:rowOff>
    </xdr:to>
    <xdr:sp>
      <xdr:nvSpPr>
        <xdr:cNvPr id="7" name="Line 182"/>
        <xdr:cNvSpPr>
          <a:spLocks/>
        </xdr:cNvSpPr>
      </xdr:nvSpPr>
      <xdr:spPr>
        <a:xfrm flipV="1">
          <a:off x="40566975" y="2066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76200</xdr:rowOff>
    </xdr:from>
    <xdr:to>
      <xdr:col>45</xdr:col>
      <xdr:colOff>0</xdr:colOff>
      <xdr:row>19</xdr:row>
      <xdr:rowOff>85725</xdr:rowOff>
    </xdr:to>
    <xdr:sp>
      <xdr:nvSpPr>
        <xdr:cNvPr id="8" name="Line 187"/>
        <xdr:cNvSpPr>
          <a:spLocks/>
        </xdr:cNvSpPr>
      </xdr:nvSpPr>
      <xdr:spPr>
        <a:xfrm>
          <a:off x="405669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95250</xdr:rowOff>
    </xdr:from>
    <xdr:to>
      <xdr:col>45</xdr:col>
      <xdr:colOff>0</xdr:colOff>
      <xdr:row>14</xdr:row>
      <xdr:rowOff>104775</xdr:rowOff>
    </xdr:to>
    <xdr:sp>
      <xdr:nvSpPr>
        <xdr:cNvPr id="9" name="Line 188"/>
        <xdr:cNvSpPr>
          <a:spLocks/>
        </xdr:cNvSpPr>
      </xdr:nvSpPr>
      <xdr:spPr>
        <a:xfrm>
          <a:off x="40566975" y="30575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95250</xdr:rowOff>
    </xdr:from>
    <xdr:to>
      <xdr:col>45</xdr:col>
      <xdr:colOff>0</xdr:colOff>
      <xdr:row>4</xdr:row>
      <xdr:rowOff>104775</xdr:rowOff>
    </xdr:to>
    <xdr:sp>
      <xdr:nvSpPr>
        <xdr:cNvPr id="10" name="Line 189"/>
        <xdr:cNvSpPr>
          <a:spLocks/>
        </xdr:cNvSpPr>
      </xdr:nvSpPr>
      <xdr:spPr>
        <a:xfrm flipV="1">
          <a:off x="40566975" y="923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76200</xdr:rowOff>
    </xdr:from>
    <xdr:to>
      <xdr:col>45</xdr:col>
      <xdr:colOff>0</xdr:colOff>
      <xdr:row>16</xdr:row>
      <xdr:rowOff>76200</xdr:rowOff>
    </xdr:to>
    <xdr:sp>
      <xdr:nvSpPr>
        <xdr:cNvPr id="11" name="Line 191"/>
        <xdr:cNvSpPr>
          <a:spLocks/>
        </xdr:cNvSpPr>
      </xdr:nvSpPr>
      <xdr:spPr>
        <a:xfrm>
          <a:off x="405669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11</xdr:row>
      <xdr:rowOff>85725</xdr:rowOff>
    </xdr:from>
    <xdr:to>
      <xdr:col>45</xdr:col>
      <xdr:colOff>0</xdr:colOff>
      <xdr:row>11</xdr:row>
      <xdr:rowOff>95250</xdr:rowOff>
    </xdr:to>
    <xdr:sp>
      <xdr:nvSpPr>
        <xdr:cNvPr id="12" name="Line 192"/>
        <xdr:cNvSpPr>
          <a:spLocks/>
        </xdr:cNvSpPr>
      </xdr:nvSpPr>
      <xdr:spPr>
        <a:xfrm>
          <a:off x="40566975" y="2457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114300</xdr:rowOff>
    </xdr:from>
    <xdr:to>
      <xdr:col>45</xdr:col>
      <xdr:colOff>0</xdr:colOff>
      <xdr:row>3</xdr:row>
      <xdr:rowOff>133350</xdr:rowOff>
    </xdr:to>
    <xdr:sp>
      <xdr:nvSpPr>
        <xdr:cNvPr id="13" name="Line 193"/>
        <xdr:cNvSpPr>
          <a:spLocks/>
        </xdr:cNvSpPr>
      </xdr:nvSpPr>
      <xdr:spPr>
        <a:xfrm flipV="1">
          <a:off x="40566975" y="7048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123825</xdr:rowOff>
    </xdr:from>
    <xdr:to>
      <xdr:col>45</xdr:col>
      <xdr:colOff>0</xdr:colOff>
      <xdr:row>3</xdr:row>
      <xdr:rowOff>123825</xdr:rowOff>
    </xdr:to>
    <xdr:sp>
      <xdr:nvSpPr>
        <xdr:cNvPr id="14" name="Line 196"/>
        <xdr:cNvSpPr>
          <a:spLocks/>
        </xdr:cNvSpPr>
      </xdr:nvSpPr>
      <xdr:spPr>
        <a:xfrm>
          <a:off x="4056697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104775</xdr:rowOff>
    </xdr:from>
    <xdr:to>
      <xdr:col>45</xdr:col>
      <xdr:colOff>0</xdr:colOff>
      <xdr:row>29</xdr:row>
      <xdr:rowOff>104775</xdr:rowOff>
    </xdr:to>
    <xdr:sp>
      <xdr:nvSpPr>
        <xdr:cNvPr id="15" name="Line 209"/>
        <xdr:cNvSpPr>
          <a:spLocks/>
        </xdr:cNvSpPr>
      </xdr:nvSpPr>
      <xdr:spPr>
        <a:xfrm>
          <a:off x="405669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114300</xdr:rowOff>
    </xdr:from>
    <xdr:to>
      <xdr:col>45</xdr:col>
      <xdr:colOff>0</xdr:colOff>
      <xdr:row>3</xdr:row>
      <xdr:rowOff>123825</xdr:rowOff>
    </xdr:to>
    <xdr:sp>
      <xdr:nvSpPr>
        <xdr:cNvPr id="16" name="Line 233"/>
        <xdr:cNvSpPr>
          <a:spLocks/>
        </xdr:cNvSpPr>
      </xdr:nvSpPr>
      <xdr:spPr>
        <a:xfrm flipV="1">
          <a:off x="405669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3</xdr:row>
      <xdr:rowOff>114300</xdr:rowOff>
    </xdr:from>
    <xdr:to>
      <xdr:col>45</xdr:col>
      <xdr:colOff>0</xdr:colOff>
      <xdr:row>3</xdr:row>
      <xdr:rowOff>123825</xdr:rowOff>
    </xdr:to>
    <xdr:sp>
      <xdr:nvSpPr>
        <xdr:cNvPr id="17" name="Line 244"/>
        <xdr:cNvSpPr>
          <a:spLocks/>
        </xdr:cNvSpPr>
      </xdr:nvSpPr>
      <xdr:spPr>
        <a:xfrm>
          <a:off x="40566975" y="704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76200</xdr:rowOff>
    </xdr:from>
    <xdr:to>
      <xdr:col>45</xdr:col>
      <xdr:colOff>0</xdr:colOff>
      <xdr:row>14</xdr:row>
      <xdr:rowOff>85725</xdr:rowOff>
    </xdr:to>
    <xdr:sp>
      <xdr:nvSpPr>
        <xdr:cNvPr id="18" name="Line 287"/>
        <xdr:cNvSpPr>
          <a:spLocks/>
        </xdr:cNvSpPr>
      </xdr:nvSpPr>
      <xdr:spPr>
        <a:xfrm>
          <a:off x="405669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85725</xdr:rowOff>
    </xdr:from>
    <xdr:to>
      <xdr:col>45</xdr:col>
      <xdr:colOff>0</xdr:colOff>
      <xdr:row>14</xdr:row>
      <xdr:rowOff>95250</xdr:rowOff>
    </xdr:to>
    <xdr:sp>
      <xdr:nvSpPr>
        <xdr:cNvPr id="19" name="Line 314"/>
        <xdr:cNvSpPr>
          <a:spLocks/>
        </xdr:cNvSpPr>
      </xdr:nvSpPr>
      <xdr:spPr>
        <a:xfrm flipV="1">
          <a:off x="40566975" y="3048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76200</xdr:rowOff>
    </xdr:from>
    <xdr:to>
      <xdr:col>45</xdr:col>
      <xdr:colOff>0</xdr:colOff>
      <xdr:row>14</xdr:row>
      <xdr:rowOff>85725</xdr:rowOff>
    </xdr:to>
    <xdr:sp>
      <xdr:nvSpPr>
        <xdr:cNvPr id="20" name="Line 356"/>
        <xdr:cNvSpPr>
          <a:spLocks/>
        </xdr:cNvSpPr>
      </xdr:nvSpPr>
      <xdr:spPr>
        <a:xfrm>
          <a:off x="40566975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76200</xdr:rowOff>
    </xdr:from>
    <xdr:to>
      <xdr:col>45</xdr:col>
      <xdr:colOff>0</xdr:colOff>
      <xdr:row>24</xdr:row>
      <xdr:rowOff>85725</xdr:rowOff>
    </xdr:to>
    <xdr:sp>
      <xdr:nvSpPr>
        <xdr:cNvPr id="21" name="Line 429"/>
        <xdr:cNvSpPr>
          <a:spLocks/>
        </xdr:cNvSpPr>
      </xdr:nvSpPr>
      <xdr:spPr>
        <a:xfrm flipV="1">
          <a:off x="40566975" y="49720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14</xdr:row>
      <xdr:rowOff>66675</xdr:rowOff>
    </xdr:from>
    <xdr:to>
      <xdr:col>45</xdr:col>
      <xdr:colOff>0</xdr:colOff>
      <xdr:row>14</xdr:row>
      <xdr:rowOff>66675</xdr:rowOff>
    </xdr:to>
    <xdr:sp>
      <xdr:nvSpPr>
        <xdr:cNvPr id="22" name="Line 464"/>
        <xdr:cNvSpPr>
          <a:spLocks/>
        </xdr:cNvSpPr>
      </xdr:nvSpPr>
      <xdr:spPr>
        <a:xfrm>
          <a:off x="40566975" y="302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95250</xdr:rowOff>
    </xdr:from>
    <xdr:to>
      <xdr:col>45</xdr:col>
      <xdr:colOff>0</xdr:colOff>
      <xdr:row>6</xdr:row>
      <xdr:rowOff>95250</xdr:rowOff>
    </xdr:to>
    <xdr:sp>
      <xdr:nvSpPr>
        <xdr:cNvPr id="23" name="Line 848"/>
        <xdr:cNvSpPr>
          <a:spLocks/>
        </xdr:cNvSpPr>
      </xdr:nvSpPr>
      <xdr:spPr>
        <a:xfrm>
          <a:off x="40566975" y="140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85725</xdr:rowOff>
    </xdr:from>
    <xdr:to>
      <xdr:col>45</xdr:col>
      <xdr:colOff>0</xdr:colOff>
      <xdr:row>19</xdr:row>
      <xdr:rowOff>95250</xdr:rowOff>
    </xdr:to>
    <xdr:sp>
      <xdr:nvSpPr>
        <xdr:cNvPr id="24" name="Line 870"/>
        <xdr:cNvSpPr>
          <a:spLocks/>
        </xdr:cNvSpPr>
      </xdr:nvSpPr>
      <xdr:spPr>
        <a:xfrm flipV="1">
          <a:off x="40566975" y="39814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76200</xdr:rowOff>
    </xdr:from>
    <xdr:to>
      <xdr:col>45</xdr:col>
      <xdr:colOff>0</xdr:colOff>
      <xdr:row>19</xdr:row>
      <xdr:rowOff>85725</xdr:rowOff>
    </xdr:to>
    <xdr:sp>
      <xdr:nvSpPr>
        <xdr:cNvPr id="25" name="Line 871"/>
        <xdr:cNvSpPr>
          <a:spLocks/>
        </xdr:cNvSpPr>
      </xdr:nvSpPr>
      <xdr:spPr>
        <a:xfrm flipV="1">
          <a:off x="40566975" y="39719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85725</xdr:rowOff>
    </xdr:from>
    <xdr:to>
      <xdr:col>45</xdr:col>
      <xdr:colOff>0</xdr:colOff>
      <xdr:row>24</xdr:row>
      <xdr:rowOff>85725</xdr:rowOff>
    </xdr:to>
    <xdr:sp>
      <xdr:nvSpPr>
        <xdr:cNvPr id="26" name="Line 872"/>
        <xdr:cNvSpPr>
          <a:spLocks/>
        </xdr:cNvSpPr>
      </xdr:nvSpPr>
      <xdr:spPr>
        <a:xfrm>
          <a:off x="40566975" y="498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45</xdr:col>
      <xdr:colOff>0</xdr:colOff>
      <xdr:row>29</xdr:row>
      <xdr:rowOff>95250</xdr:rowOff>
    </xdr:to>
    <xdr:sp>
      <xdr:nvSpPr>
        <xdr:cNvPr id="27" name="Line 874"/>
        <xdr:cNvSpPr>
          <a:spLocks/>
        </xdr:cNvSpPr>
      </xdr:nvSpPr>
      <xdr:spPr>
        <a:xfrm flipV="1">
          <a:off x="40566975" y="598170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25</xdr:row>
      <xdr:rowOff>95250</xdr:rowOff>
    </xdr:from>
    <xdr:to>
      <xdr:col>45</xdr:col>
      <xdr:colOff>0</xdr:colOff>
      <xdr:row>25</xdr:row>
      <xdr:rowOff>95250</xdr:rowOff>
    </xdr:to>
    <xdr:sp>
      <xdr:nvSpPr>
        <xdr:cNvPr id="28" name="Line 875"/>
        <xdr:cNvSpPr>
          <a:spLocks/>
        </xdr:cNvSpPr>
      </xdr:nvSpPr>
      <xdr:spPr>
        <a:xfrm>
          <a:off x="40566975" y="5191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76200</xdr:rowOff>
    </xdr:from>
    <xdr:to>
      <xdr:col>45</xdr:col>
      <xdr:colOff>0</xdr:colOff>
      <xdr:row>19</xdr:row>
      <xdr:rowOff>95250</xdr:rowOff>
    </xdr:to>
    <xdr:sp>
      <xdr:nvSpPr>
        <xdr:cNvPr id="29" name="Line 876"/>
        <xdr:cNvSpPr>
          <a:spLocks/>
        </xdr:cNvSpPr>
      </xdr:nvSpPr>
      <xdr:spPr>
        <a:xfrm flipV="1">
          <a:off x="40566975" y="39719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16</xdr:row>
      <xdr:rowOff>76200</xdr:rowOff>
    </xdr:from>
    <xdr:to>
      <xdr:col>45</xdr:col>
      <xdr:colOff>0</xdr:colOff>
      <xdr:row>16</xdr:row>
      <xdr:rowOff>95250</xdr:rowOff>
    </xdr:to>
    <xdr:sp>
      <xdr:nvSpPr>
        <xdr:cNvPr id="30" name="Line 883"/>
        <xdr:cNvSpPr>
          <a:spLocks/>
        </xdr:cNvSpPr>
      </xdr:nvSpPr>
      <xdr:spPr>
        <a:xfrm>
          <a:off x="40566975" y="34004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4</xdr:row>
      <xdr:rowOff>142875</xdr:rowOff>
    </xdr:from>
    <xdr:to>
      <xdr:col>45</xdr:col>
      <xdr:colOff>0</xdr:colOff>
      <xdr:row>4</xdr:row>
      <xdr:rowOff>142875</xdr:rowOff>
    </xdr:to>
    <xdr:sp>
      <xdr:nvSpPr>
        <xdr:cNvPr id="31" name="Line 890"/>
        <xdr:cNvSpPr>
          <a:spLocks/>
        </xdr:cNvSpPr>
      </xdr:nvSpPr>
      <xdr:spPr>
        <a:xfrm>
          <a:off x="40566975" y="971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19</xdr:row>
      <xdr:rowOff>95250</xdr:rowOff>
    </xdr:from>
    <xdr:to>
      <xdr:col>45</xdr:col>
      <xdr:colOff>0</xdr:colOff>
      <xdr:row>19</xdr:row>
      <xdr:rowOff>104775</xdr:rowOff>
    </xdr:to>
    <xdr:sp>
      <xdr:nvSpPr>
        <xdr:cNvPr id="32" name="Line 891"/>
        <xdr:cNvSpPr>
          <a:spLocks/>
        </xdr:cNvSpPr>
      </xdr:nvSpPr>
      <xdr:spPr>
        <a:xfrm>
          <a:off x="40566975" y="3990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24</xdr:row>
      <xdr:rowOff>76200</xdr:rowOff>
    </xdr:from>
    <xdr:to>
      <xdr:col>45</xdr:col>
      <xdr:colOff>0</xdr:colOff>
      <xdr:row>24</xdr:row>
      <xdr:rowOff>76200</xdr:rowOff>
    </xdr:to>
    <xdr:sp>
      <xdr:nvSpPr>
        <xdr:cNvPr id="33" name="Line 892"/>
        <xdr:cNvSpPr>
          <a:spLocks/>
        </xdr:cNvSpPr>
      </xdr:nvSpPr>
      <xdr:spPr>
        <a:xfrm>
          <a:off x="40566975" y="497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85725</xdr:rowOff>
    </xdr:from>
    <xdr:to>
      <xdr:col>45</xdr:col>
      <xdr:colOff>0</xdr:colOff>
      <xdr:row>29</xdr:row>
      <xdr:rowOff>95250</xdr:rowOff>
    </xdr:to>
    <xdr:sp>
      <xdr:nvSpPr>
        <xdr:cNvPr id="34" name="Line 893"/>
        <xdr:cNvSpPr>
          <a:spLocks/>
        </xdr:cNvSpPr>
      </xdr:nvSpPr>
      <xdr:spPr>
        <a:xfrm>
          <a:off x="40566975" y="59912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45</xdr:col>
      <xdr:colOff>0</xdr:colOff>
      <xdr:row>29</xdr:row>
      <xdr:rowOff>76200</xdr:rowOff>
    </xdr:to>
    <xdr:sp>
      <xdr:nvSpPr>
        <xdr:cNvPr id="35" name="Line 895"/>
        <xdr:cNvSpPr>
          <a:spLocks/>
        </xdr:cNvSpPr>
      </xdr:nvSpPr>
      <xdr:spPr>
        <a:xfrm>
          <a:off x="40566975" y="5981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104775</xdr:rowOff>
    </xdr:from>
    <xdr:to>
      <xdr:col>45</xdr:col>
      <xdr:colOff>0</xdr:colOff>
      <xdr:row>29</xdr:row>
      <xdr:rowOff>104775</xdr:rowOff>
    </xdr:to>
    <xdr:sp>
      <xdr:nvSpPr>
        <xdr:cNvPr id="36" name="Line 896"/>
        <xdr:cNvSpPr>
          <a:spLocks/>
        </xdr:cNvSpPr>
      </xdr:nvSpPr>
      <xdr:spPr>
        <a:xfrm>
          <a:off x="40566975" y="601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29</xdr:row>
      <xdr:rowOff>76200</xdr:rowOff>
    </xdr:from>
    <xdr:to>
      <xdr:col>45</xdr:col>
      <xdr:colOff>0</xdr:colOff>
      <xdr:row>29</xdr:row>
      <xdr:rowOff>85725</xdr:rowOff>
    </xdr:to>
    <xdr:sp>
      <xdr:nvSpPr>
        <xdr:cNvPr id="37" name="Line 897"/>
        <xdr:cNvSpPr>
          <a:spLocks/>
        </xdr:cNvSpPr>
      </xdr:nvSpPr>
      <xdr:spPr>
        <a:xfrm>
          <a:off x="40566975" y="59817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20</xdr:row>
      <xdr:rowOff>95250</xdr:rowOff>
    </xdr:from>
    <xdr:to>
      <xdr:col>45</xdr:col>
      <xdr:colOff>0</xdr:colOff>
      <xdr:row>20</xdr:row>
      <xdr:rowOff>104775</xdr:rowOff>
    </xdr:to>
    <xdr:sp>
      <xdr:nvSpPr>
        <xdr:cNvPr id="38" name="Line 899"/>
        <xdr:cNvSpPr>
          <a:spLocks/>
        </xdr:cNvSpPr>
      </xdr:nvSpPr>
      <xdr:spPr>
        <a:xfrm>
          <a:off x="40566975" y="41910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48</xdr:col>
      <xdr:colOff>0</xdr:colOff>
      <xdr:row>21</xdr:row>
      <xdr:rowOff>95250</xdr:rowOff>
    </xdr:from>
    <xdr:to>
      <xdr:col>45</xdr:col>
      <xdr:colOff>0</xdr:colOff>
      <xdr:row>21</xdr:row>
      <xdr:rowOff>104775</xdr:rowOff>
    </xdr:to>
    <xdr:sp>
      <xdr:nvSpPr>
        <xdr:cNvPr id="39" name="Line 959"/>
        <xdr:cNvSpPr>
          <a:spLocks/>
        </xdr:cNvSpPr>
      </xdr:nvSpPr>
      <xdr:spPr>
        <a:xfrm flipH="1" flipV="1">
          <a:off x="40566975" y="4391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76200</xdr:rowOff>
    </xdr:from>
    <xdr:to>
      <xdr:col>41</xdr:col>
      <xdr:colOff>0</xdr:colOff>
      <xdr:row>30</xdr:row>
      <xdr:rowOff>76200</xdr:rowOff>
    </xdr:to>
    <xdr:sp>
      <xdr:nvSpPr>
        <xdr:cNvPr id="40" name="Line 1286"/>
        <xdr:cNvSpPr>
          <a:spLocks/>
        </xdr:cNvSpPr>
      </xdr:nvSpPr>
      <xdr:spPr>
        <a:xfrm>
          <a:off x="24288750" y="6181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49</xdr:col>
      <xdr:colOff>0</xdr:colOff>
      <xdr:row>11</xdr:row>
      <xdr:rowOff>76200</xdr:rowOff>
    </xdr:from>
    <xdr:to>
      <xdr:col>49</xdr:col>
      <xdr:colOff>9525</xdr:colOff>
      <xdr:row>11</xdr:row>
      <xdr:rowOff>85725</xdr:rowOff>
    </xdr:to>
    <xdr:sp>
      <xdr:nvSpPr>
        <xdr:cNvPr id="41" name="Line 1431"/>
        <xdr:cNvSpPr>
          <a:spLocks/>
        </xdr:cNvSpPr>
      </xdr:nvSpPr>
      <xdr:spPr>
        <a:xfrm flipV="1">
          <a:off x="41252775" y="24479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30</xdr:row>
      <xdr:rowOff>85725</xdr:rowOff>
    </xdr:from>
    <xdr:to>
      <xdr:col>41</xdr:col>
      <xdr:colOff>0</xdr:colOff>
      <xdr:row>30</xdr:row>
      <xdr:rowOff>85725</xdr:rowOff>
    </xdr:to>
    <xdr:sp>
      <xdr:nvSpPr>
        <xdr:cNvPr id="42" name="Line 1509"/>
        <xdr:cNvSpPr>
          <a:spLocks/>
        </xdr:cNvSpPr>
      </xdr:nvSpPr>
      <xdr:spPr>
        <a:xfrm>
          <a:off x="24288750" y="6191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4</xdr:row>
      <xdr:rowOff>114300</xdr:rowOff>
    </xdr:from>
    <xdr:to>
      <xdr:col>41</xdr:col>
      <xdr:colOff>0</xdr:colOff>
      <xdr:row>4</xdr:row>
      <xdr:rowOff>123825</xdr:rowOff>
    </xdr:to>
    <xdr:sp>
      <xdr:nvSpPr>
        <xdr:cNvPr id="43" name="Line 1511"/>
        <xdr:cNvSpPr>
          <a:spLocks/>
        </xdr:cNvSpPr>
      </xdr:nvSpPr>
      <xdr:spPr>
        <a:xfrm flipV="1">
          <a:off x="24288750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19</xdr:row>
      <xdr:rowOff>85725</xdr:rowOff>
    </xdr:from>
    <xdr:to>
      <xdr:col>41</xdr:col>
      <xdr:colOff>0</xdr:colOff>
      <xdr:row>19</xdr:row>
      <xdr:rowOff>85725</xdr:rowOff>
    </xdr:to>
    <xdr:sp>
      <xdr:nvSpPr>
        <xdr:cNvPr id="44" name="Line 1512"/>
        <xdr:cNvSpPr>
          <a:spLocks/>
        </xdr:cNvSpPr>
      </xdr:nvSpPr>
      <xdr:spPr>
        <a:xfrm>
          <a:off x="24288750" y="398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14</xdr:row>
      <xdr:rowOff>76200</xdr:rowOff>
    </xdr:from>
    <xdr:to>
      <xdr:col>41</xdr:col>
      <xdr:colOff>0</xdr:colOff>
      <xdr:row>14</xdr:row>
      <xdr:rowOff>85725</xdr:rowOff>
    </xdr:to>
    <xdr:sp>
      <xdr:nvSpPr>
        <xdr:cNvPr id="45" name="Line 1513"/>
        <xdr:cNvSpPr>
          <a:spLocks/>
        </xdr:cNvSpPr>
      </xdr:nvSpPr>
      <xdr:spPr>
        <a:xfrm flipV="1">
          <a:off x="24288750" y="30384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5</xdr:row>
      <xdr:rowOff>95250</xdr:rowOff>
    </xdr:from>
    <xdr:to>
      <xdr:col>41</xdr:col>
      <xdr:colOff>0</xdr:colOff>
      <xdr:row>5</xdr:row>
      <xdr:rowOff>95250</xdr:rowOff>
    </xdr:to>
    <xdr:sp>
      <xdr:nvSpPr>
        <xdr:cNvPr id="46" name="Line 1531"/>
        <xdr:cNvSpPr>
          <a:spLocks/>
        </xdr:cNvSpPr>
      </xdr:nvSpPr>
      <xdr:spPr>
        <a:xfrm>
          <a:off x="24288750" y="1171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15</xdr:row>
      <xdr:rowOff>85725</xdr:rowOff>
    </xdr:from>
    <xdr:to>
      <xdr:col>39</xdr:col>
      <xdr:colOff>0</xdr:colOff>
      <xdr:row>15</xdr:row>
      <xdr:rowOff>95250</xdr:rowOff>
    </xdr:to>
    <xdr:sp>
      <xdr:nvSpPr>
        <xdr:cNvPr id="47" name="Line 1646"/>
        <xdr:cNvSpPr>
          <a:spLocks/>
        </xdr:cNvSpPr>
      </xdr:nvSpPr>
      <xdr:spPr>
        <a:xfrm flipV="1">
          <a:off x="21926550" y="3228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20</xdr:row>
      <xdr:rowOff>123825</xdr:rowOff>
    </xdr:from>
    <xdr:to>
      <xdr:col>39</xdr:col>
      <xdr:colOff>0</xdr:colOff>
      <xdr:row>20</xdr:row>
      <xdr:rowOff>123825</xdr:rowOff>
    </xdr:to>
    <xdr:sp>
      <xdr:nvSpPr>
        <xdr:cNvPr id="48" name="Line 1651"/>
        <xdr:cNvSpPr>
          <a:spLocks/>
        </xdr:cNvSpPr>
      </xdr:nvSpPr>
      <xdr:spPr>
        <a:xfrm flipV="1">
          <a:off x="21926550" y="4219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17</xdr:row>
      <xdr:rowOff>66675</xdr:rowOff>
    </xdr:from>
    <xdr:to>
      <xdr:col>39</xdr:col>
      <xdr:colOff>0</xdr:colOff>
      <xdr:row>17</xdr:row>
      <xdr:rowOff>85725</xdr:rowOff>
    </xdr:to>
    <xdr:sp>
      <xdr:nvSpPr>
        <xdr:cNvPr id="49" name="Line 1653"/>
        <xdr:cNvSpPr>
          <a:spLocks/>
        </xdr:cNvSpPr>
      </xdr:nvSpPr>
      <xdr:spPr>
        <a:xfrm flipV="1">
          <a:off x="21926550" y="35623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9</xdr:row>
      <xdr:rowOff>66675</xdr:rowOff>
    </xdr:from>
    <xdr:to>
      <xdr:col>39</xdr:col>
      <xdr:colOff>0</xdr:colOff>
      <xdr:row>9</xdr:row>
      <xdr:rowOff>66675</xdr:rowOff>
    </xdr:to>
    <xdr:sp>
      <xdr:nvSpPr>
        <xdr:cNvPr id="50" name="Line 1665"/>
        <xdr:cNvSpPr>
          <a:spLocks/>
        </xdr:cNvSpPr>
      </xdr:nvSpPr>
      <xdr:spPr>
        <a:xfrm>
          <a:off x="219265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66675</xdr:rowOff>
    </xdr:from>
    <xdr:to>
      <xdr:col>43</xdr:col>
      <xdr:colOff>0</xdr:colOff>
      <xdr:row>22</xdr:row>
      <xdr:rowOff>66675</xdr:rowOff>
    </xdr:to>
    <xdr:sp>
      <xdr:nvSpPr>
        <xdr:cNvPr id="51" name="Line 1665"/>
        <xdr:cNvSpPr>
          <a:spLocks/>
        </xdr:cNvSpPr>
      </xdr:nvSpPr>
      <xdr:spPr>
        <a:xfrm>
          <a:off x="27689175" y="456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45</xdr:row>
      <xdr:rowOff>123825</xdr:rowOff>
    </xdr:from>
    <xdr:to>
      <xdr:col>5</xdr:col>
      <xdr:colOff>0</xdr:colOff>
      <xdr:row>45</xdr:row>
      <xdr:rowOff>123825</xdr:rowOff>
    </xdr:to>
    <xdr:sp>
      <xdr:nvSpPr>
        <xdr:cNvPr id="52" name="Line 1651"/>
        <xdr:cNvSpPr>
          <a:spLocks/>
        </xdr:cNvSpPr>
      </xdr:nvSpPr>
      <xdr:spPr>
        <a:xfrm flipV="1">
          <a:off x="28289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0</xdr:colOff>
      <xdr:row>45</xdr:row>
      <xdr:rowOff>123825</xdr:rowOff>
    </xdr:from>
    <xdr:to>
      <xdr:col>15</xdr:col>
      <xdr:colOff>0</xdr:colOff>
      <xdr:row>45</xdr:row>
      <xdr:rowOff>123825</xdr:rowOff>
    </xdr:to>
    <xdr:sp>
      <xdr:nvSpPr>
        <xdr:cNvPr id="53" name="Line 1651"/>
        <xdr:cNvSpPr>
          <a:spLocks/>
        </xdr:cNvSpPr>
      </xdr:nvSpPr>
      <xdr:spPr>
        <a:xfrm flipV="1">
          <a:off x="8124825" y="8801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123825</xdr:rowOff>
    </xdr:from>
    <xdr:to>
      <xdr:col>11</xdr:col>
      <xdr:colOff>0</xdr:colOff>
      <xdr:row>6</xdr:row>
      <xdr:rowOff>123825</xdr:rowOff>
    </xdr:to>
    <xdr:sp>
      <xdr:nvSpPr>
        <xdr:cNvPr id="54" name="Line 1651"/>
        <xdr:cNvSpPr>
          <a:spLocks/>
        </xdr:cNvSpPr>
      </xdr:nvSpPr>
      <xdr:spPr>
        <a:xfrm flipV="1">
          <a:off x="6010275" y="1438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19</xdr:col>
      <xdr:colOff>0</xdr:colOff>
      <xdr:row>21</xdr:row>
      <xdr:rowOff>123825</xdr:rowOff>
    </xdr:from>
    <xdr:to>
      <xdr:col>19</xdr:col>
      <xdr:colOff>0</xdr:colOff>
      <xdr:row>21</xdr:row>
      <xdr:rowOff>123825</xdr:rowOff>
    </xdr:to>
    <xdr:sp>
      <xdr:nvSpPr>
        <xdr:cNvPr id="55" name="Line 1651"/>
        <xdr:cNvSpPr>
          <a:spLocks/>
        </xdr:cNvSpPr>
      </xdr:nvSpPr>
      <xdr:spPr>
        <a:xfrm flipV="1">
          <a:off x="1021080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14</xdr:row>
      <xdr:rowOff>123825</xdr:rowOff>
    </xdr:from>
    <xdr:to>
      <xdr:col>29</xdr:col>
      <xdr:colOff>0</xdr:colOff>
      <xdr:row>14</xdr:row>
      <xdr:rowOff>123825</xdr:rowOff>
    </xdr:to>
    <xdr:sp>
      <xdr:nvSpPr>
        <xdr:cNvPr id="56" name="Line 1651"/>
        <xdr:cNvSpPr>
          <a:spLocks/>
        </xdr:cNvSpPr>
      </xdr:nvSpPr>
      <xdr:spPr>
        <a:xfrm flipV="1">
          <a:off x="15906750" y="308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24</xdr:row>
      <xdr:rowOff>123825</xdr:rowOff>
    </xdr:from>
    <xdr:to>
      <xdr:col>35</xdr:col>
      <xdr:colOff>0</xdr:colOff>
      <xdr:row>24</xdr:row>
      <xdr:rowOff>123825</xdr:rowOff>
    </xdr:to>
    <xdr:sp>
      <xdr:nvSpPr>
        <xdr:cNvPr id="57" name="Line 1651"/>
        <xdr:cNvSpPr>
          <a:spLocks/>
        </xdr:cNvSpPr>
      </xdr:nvSpPr>
      <xdr:spPr>
        <a:xfrm flipV="1">
          <a:off x="19040475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42</xdr:col>
      <xdr:colOff>0</xdr:colOff>
      <xdr:row>24</xdr:row>
      <xdr:rowOff>123825</xdr:rowOff>
    </xdr:from>
    <xdr:to>
      <xdr:col>41</xdr:col>
      <xdr:colOff>0</xdr:colOff>
      <xdr:row>24</xdr:row>
      <xdr:rowOff>123825</xdr:rowOff>
    </xdr:to>
    <xdr:sp>
      <xdr:nvSpPr>
        <xdr:cNvPr id="58" name="Line 1651"/>
        <xdr:cNvSpPr>
          <a:spLocks/>
        </xdr:cNvSpPr>
      </xdr:nvSpPr>
      <xdr:spPr>
        <a:xfrm flipV="1">
          <a:off x="24288750" y="5019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123825</xdr:rowOff>
    </xdr:from>
    <xdr:to>
      <xdr:col>44</xdr:col>
      <xdr:colOff>0</xdr:colOff>
      <xdr:row>29</xdr:row>
      <xdr:rowOff>123825</xdr:rowOff>
    </xdr:to>
    <xdr:sp>
      <xdr:nvSpPr>
        <xdr:cNvPr id="59" name="Line 1651"/>
        <xdr:cNvSpPr>
          <a:spLocks/>
        </xdr:cNvSpPr>
      </xdr:nvSpPr>
      <xdr:spPr>
        <a:xfrm flipV="1">
          <a:off x="30899100" y="6029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46</xdr:col>
      <xdr:colOff>0</xdr:colOff>
      <xdr:row>16</xdr:row>
      <xdr:rowOff>123825</xdr:rowOff>
    </xdr:from>
    <xdr:to>
      <xdr:col>46</xdr:col>
      <xdr:colOff>0</xdr:colOff>
      <xdr:row>16</xdr:row>
      <xdr:rowOff>123825</xdr:rowOff>
    </xdr:to>
    <xdr:sp>
      <xdr:nvSpPr>
        <xdr:cNvPr id="60" name="Line 1651"/>
        <xdr:cNvSpPr>
          <a:spLocks/>
        </xdr:cNvSpPr>
      </xdr:nvSpPr>
      <xdr:spPr>
        <a:xfrm flipV="1">
          <a:off x="358140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16</xdr:row>
      <xdr:rowOff>123825</xdr:rowOff>
    </xdr:from>
    <xdr:to>
      <xdr:col>47</xdr:col>
      <xdr:colOff>0</xdr:colOff>
      <xdr:row>16</xdr:row>
      <xdr:rowOff>123825</xdr:rowOff>
    </xdr:to>
    <xdr:sp>
      <xdr:nvSpPr>
        <xdr:cNvPr id="61" name="Line 1651"/>
        <xdr:cNvSpPr>
          <a:spLocks/>
        </xdr:cNvSpPr>
      </xdr:nvSpPr>
      <xdr:spPr>
        <a:xfrm flipV="1">
          <a:off x="3838575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19</xdr:row>
      <xdr:rowOff>114300</xdr:rowOff>
    </xdr:from>
    <xdr:to>
      <xdr:col>37</xdr:col>
      <xdr:colOff>0</xdr:colOff>
      <xdr:row>19</xdr:row>
      <xdr:rowOff>123825</xdr:rowOff>
    </xdr:to>
    <xdr:sp>
      <xdr:nvSpPr>
        <xdr:cNvPr id="62" name="Line 1511"/>
        <xdr:cNvSpPr>
          <a:spLocks/>
        </xdr:cNvSpPr>
      </xdr:nvSpPr>
      <xdr:spPr>
        <a:xfrm flipV="1">
          <a:off x="20154900" y="40100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34</xdr:col>
      <xdr:colOff>0</xdr:colOff>
      <xdr:row>9</xdr:row>
      <xdr:rowOff>114300</xdr:rowOff>
    </xdr:from>
    <xdr:to>
      <xdr:col>34</xdr:col>
      <xdr:colOff>0</xdr:colOff>
      <xdr:row>9</xdr:row>
      <xdr:rowOff>123825</xdr:rowOff>
    </xdr:to>
    <xdr:sp>
      <xdr:nvSpPr>
        <xdr:cNvPr id="63" name="Line 1511"/>
        <xdr:cNvSpPr>
          <a:spLocks/>
        </xdr:cNvSpPr>
      </xdr:nvSpPr>
      <xdr:spPr>
        <a:xfrm flipV="1">
          <a:off x="18497550" y="2085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29</xdr:col>
      <xdr:colOff>0</xdr:colOff>
      <xdr:row>9</xdr:row>
      <xdr:rowOff>114300</xdr:rowOff>
    </xdr:from>
    <xdr:to>
      <xdr:col>29</xdr:col>
      <xdr:colOff>0</xdr:colOff>
      <xdr:row>9</xdr:row>
      <xdr:rowOff>123825</xdr:rowOff>
    </xdr:to>
    <xdr:sp>
      <xdr:nvSpPr>
        <xdr:cNvPr id="64" name="Line 1511"/>
        <xdr:cNvSpPr>
          <a:spLocks/>
        </xdr:cNvSpPr>
      </xdr:nvSpPr>
      <xdr:spPr>
        <a:xfrm flipV="1">
          <a:off x="15906750" y="2085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22</xdr:row>
      <xdr:rowOff>66675</xdr:rowOff>
    </xdr:from>
    <xdr:to>
      <xdr:col>39</xdr:col>
      <xdr:colOff>0</xdr:colOff>
      <xdr:row>22</xdr:row>
      <xdr:rowOff>85725</xdr:rowOff>
    </xdr:to>
    <xdr:sp>
      <xdr:nvSpPr>
        <xdr:cNvPr id="65" name="Line 1653"/>
        <xdr:cNvSpPr>
          <a:spLocks/>
        </xdr:cNvSpPr>
      </xdr:nvSpPr>
      <xdr:spPr>
        <a:xfrm flipV="1">
          <a:off x="21926550" y="456247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27</xdr:row>
      <xdr:rowOff>66675</xdr:rowOff>
    </xdr:from>
    <xdr:to>
      <xdr:col>39</xdr:col>
      <xdr:colOff>0</xdr:colOff>
      <xdr:row>27</xdr:row>
      <xdr:rowOff>85725</xdr:rowOff>
    </xdr:to>
    <xdr:sp>
      <xdr:nvSpPr>
        <xdr:cNvPr id="66" name="Line 1653"/>
        <xdr:cNvSpPr>
          <a:spLocks/>
        </xdr:cNvSpPr>
      </xdr:nvSpPr>
      <xdr:spPr>
        <a:xfrm flipV="1">
          <a:off x="21926550" y="5572125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35</xdr:col>
      <xdr:colOff>0</xdr:colOff>
      <xdr:row>16</xdr:row>
      <xdr:rowOff>123825</xdr:rowOff>
    </xdr:from>
    <xdr:to>
      <xdr:col>35</xdr:col>
      <xdr:colOff>0</xdr:colOff>
      <xdr:row>16</xdr:row>
      <xdr:rowOff>123825</xdr:rowOff>
    </xdr:to>
    <xdr:sp>
      <xdr:nvSpPr>
        <xdr:cNvPr id="67" name="Line 1651"/>
        <xdr:cNvSpPr>
          <a:spLocks/>
        </xdr:cNvSpPr>
      </xdr:nvSpPr>
      <xdr:spPr>
        <a:xfrm flipV="1">
          <a:off x="19040475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32</xdr:row>
      <xdr:rowOff>66675</xdr:rowOff>
    </xdr:from>
    <xdr:to>
      <xdr:col>39</xdr:col>
      <xdr:colOff>0</xdr:colOff>
      <xdr:row>32</xdr:row>
      <xdr:rowOff>85725</xdr:rowOff>
    </xdr:to>
    <xdr:sp>
      <xdr:nvSpPr>
        <xdr:cNvPr id="68" name="Line 1653"/>
        <xdr:cNvSpPr>
          <a:spLocks/>
        </xdr:cNvSpPr>
      </xdr:nvSpPr>
      <xdr:spPr>
        <a:xfrm flipV="1">
          <a:off x="21926550" y="6572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23</xdr:col>
      <xdr:colOff>0</xdr:colOff>
      <xdr:row>16</xdr:row>
      <xdr:rowOff>123825</xdr:rowOff>
    </xdr:from>
    <xdr:to>
      <xdr:col>23</xdr:col>
      <xdr:colOff>0</xdr:colOff>
      <xdr:row>16</xdr:row>
      <xdr:rowOff>123825</xdr:rowOff>
    </xdr:to>
    <xdr:sp>
      <xdr:nvSpPr>
        <xdr:cNvPr id="69" name="Line 1651"/>
        <xdr:cNvSpPr>
          <a:spLocks/>
        </xdr:cNvSpPr>
      </xdr:nvSpPr>
      <xdr:spPr>
        <a:xfrm flipV="1">
          <a:off x="123825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39</xdr:col>
      <xdr:colOff>0</xdr:colOff>
      <xdr:row>18</xdr:row>
      <xdr:rowOff>123825</xdr:rowOff>
    </xdr:from>
    <xdr:to>
      <xdr:col>39</xdr:col>
      <xdr:colOff>0</xdr:colOff>
      <xdr:row>18</xdr:row>
      <xdr:rowOff>123825</xdr:rowOff>
    </xdr:to>
    <xdr:sp>
      <xdr:nvSpPr>
        <xdr:cNvPr id="70" name="Line 1651"/>
        <xdr:cNvSpPr>
          <a:spLocks/>
        </xdr:cNvSpPr>
      </xdr:nvSpPr>
      <xdr:spPr>
        <a:xfrm flipV="1">
          <a:off x="21926550" y="381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9</xdr:row>
      <xdr:rowOff>123825</xdr:rowOff>
    </xdr:from>
    <xdr:to>
      <xdr:col>43</xdr:col>
      <xdr:colOff>0</xdr:colOff>
      <xdr:row>9</xdr:row>
      <xdr:rowOff>123825</xdr:rowOff>
    </xdr:to>
    <xdr:sp>
      <xdr:nvSpPr>
        <xdr:cNvPr id="71" name="Line 1651"/>
        <xdr:cNvSpPr>
          <a:spLocks/>
        </xdr:cNvSpPr>
      </xdr:nvSpPr>
      <xdr:spPr>
        <a:xfrm flipV="1">
          <a:off x="276891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43</xdr:col>
      <xdr:colOff>0</xdr:colOff>
      <xdr:row>9</xdr:row>
      <xdr:rowOff>123825</xdr:rowOff>
    </xdr:from>
    <xdr:to>
      <xdr:col>43</xdr:col>
      <xdr:colOff>0</xdr:colOff>
      <xdr:row>9</xdr:row>
      <xdr:rowOff>123825</xdr:rowOff>
    </xdr:to>
    <xdr:sp>
      <xdr:nvSpPr>
        <xdr:cNvPr id="72" name="Line 1651"/>
        <xdr:cNvSpPr>
          <a:spLocks/>
        </xdr:cNvSpPr>
      </xdr:nvSpPr>
      <xdr:spPr>
        <a:xfrm flipV="1">
          <a:off x="27689175" y="209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41</xdr:col>
      <xdr:colOff>0</xdr:colOff>
      <xdr:row>31</xdr:row>
      <xdr:rowOff>114300</xdr:rowOff>
    </xdr:from>
    <xdr:to>
      <xdr:col>41</xdr:col>
      <xdr:colOff>0</xdr:colOff>
      <xdr:row>31</xdr:row>
      <xdr:rowOff>123825</xdr:rowOff>
    </xdr:to>
    <xdr:sp>
      <xdr:nvSpPr>
        <xdr:cNvPr id="73" name="Line 1511"/>
        <xdr:cNvSpPr>
          <a:spLocks/>
        </xdr:cNvSpPr>
      </xdr:nvSpPr>
      <xdr:spPr>
        <a:xfrm flipV="1">
          <a:off x="23441025" y="64198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45</xdr:col>
      <xdr:colOff>0</xdr:colOff>
      <xdr:row>4</xdr:row>
      <xdr:rowOff>114300</xdr:rowOff>
    </xdr:from>
    <xdr:to>
      <xdr:col>45</xdr:col>
      <xdr:colOff>0</xdr:colOff>
      <xdr:row>4</xdr:row>
      <xdr:rowOff>123825</xdr:rowOff>
    </xdr:to>
    <xdr:sp>
      <xdr:nvSpPr>
        <xdr:cNvPr id="74" name="Line 1511"/>
        <xdr:cNvSpPr>
          <a:spLocks/>
        </xdr:cNvSpPr>
      </xdr:nvSpPr>
      <xdr:spPr>
        <a:xfrm flipV="1">
          <a:off x="32851725" y="9429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47</xdr:col>
      <xdr:colOff>0</xdr:colOff>
      <xdr:row>5</xdr:row>
      <xdr:rowOff>114300</xdr:rowOff>
    </xdr:from>
    <xdr:to>
      <xdr:col>47</xdr:col>
      <xdr:colOff>0</xdr:colOff>
      <xdr:row>5</xdr:row>
      <xdr:rowOff>123825</xdr:rowOff>
    </xdr:to>
    <xdr:sp>
      <xdr:nvSpPr>
        <xdr:cNvPr id="75" name="Line 1511"/>
        <xdr:cNvSpPr>
          <a:spLocks/>
        </xdr:cNvSpPr>
      </xdr:nvSpPr>
      <xdr:spPr>
        <a:xfrm flipV="1">
          <a:off x="38385750" y="11906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37</xdr:col>
      <xdr:colOff>0</xdr:colOff>
      <xdr:row>10</xdr:row>
      <xdr:rowOff>123825</xdr:rowOff>
    </xdr:from>
    <xdr:to>
      <xdr:col>37</xdr:col>
      <xdr:colOff>0</xdr:colOff>
      <xdr:row>10</xdr:row>
      <xdr:rowOff>123825</xdr:rowOff>
    </xdr:to>
    <xdr:sp>
      <xdr:nvSpPr>
        <xdr:cNvPr id="76" name="Line 1651"/>
        <xdr:cNvSpPr>
          <a:spLocks/>
        </xdr:cNvSpPr>
      </xdr:nvSpPr>
      <xdr:spPr>
        <a:xfrm flipV="1">
          <a:off x="20154900" y="2295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123825</xdr:rowOff>
    </xdr:from>
    <xdr:to>
      <xdr:col>44</xdr:col>
      <xdr:colOff>0</xdr:colOff>
      <xdr:row>30</xdr:row>
      <xdr:rowOff>123825</xdr:rowOff>
    </xdr:to>
    <xdr:sp>
      <xdr:nvSpPr>
        <xdr:cNvPr id="77" name="Line 1651"/>
        <xdr:cNvSpPr>
          <a:spLocks/>
        </xdr:cNvSpPr>
      </xdr:nvSpPr>
      <xdr:spPr>
        <a:xfrm flipV="1">
          <a:off x="30899100" y="6229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8"/>
  <sheetViews>
    <sheetView tabSelected="1" view="pageBreakPreview" zoomScale="88" zoomScaleSheetLayoutView="88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P37" sqref="P37"/>
    </sheetView>
  </sheetViews>
  <sheetFormatPr defaultColWidth="4.00390625" defaultRowHeight="12.75"/>
  <cols>
    <col min="1" max="1" width="3.00390625" style="0" customWidth="1"/>
    <col min="2" max="2" width="11.625" style="0" customWidth="1"/>
    <col min="3" max="3" width="7.625" style="0" customWidth="1"/>
    <col min="4" max="4" width="7.875" style="0" customWidth="1"/>
    <col min="5" max="5" width="7.00390625" style="0" customWidth="1"/>
    <col min="6" max="6" width="6.75390625" style="0" customWidth="1"/>
    <col min="7" max="7" width="6.875" style="0" customWidth="1"/>
    <col min="8" max="8" width="7.00390625" style="0" customWidth="1"/>
    <col min="9" max="9" width="7.375" style="0" customWidth="1"/>
    <col min="10" max="11" width="6.875" style="0" customWidth="1"/>
    <col min="12" max="12" width="7.25390625" style="0" customWidth="1"/>
    <col min="13" max="13" width="7.375" style="0" customWidth="1"/>
    <col min="14" max="14" width="6.75390625" style="0" customWidth="1"/>
    <col min="15" max="15" width="6.375" style="0" customWidth="1"/>
    <col min="16" max="16" width="7.875" style="0" customWidth="1"/>
    <col min="17" max="17" width="6.875" style="0" customWidth="1"/>
    <col min="18" max="18" width="6.00390625" style="0" customWidth="1"/>
    <col min="19" max="20" width="6.625" style="0" customWidth="1"/>
    <col min="21" max="21" width="6.25390625" style="0" customWidth="1"/>
    <col min="22" max="22" width="6.00390625" style="0" customWidth="1"/>
    <col min="23" max="23" width="9.625" style="0" customWidth="1"/>
    <col min="24" max="24" width="7.00390625" style="0" customWidth="1"/>
    <col min="25" max="25" width="9.75390625" style="0" customWidth="1"/>
    <col min="26" max="26" width="9.375" style="0" customWidth="1"/>
    <col min="27" max="27" width="7.25390625" style="0" customWidth="1"/>
    <col min="28" max="28" width="6.625" style="0" customWidth="1"/>
    <col min="29" max="29" width="6.25390625" style="0" customWidth="1"/>
    <col min="30" max="30" width="7.625" style="0" customWidth="1"/>
    <col min="31" max="31" width="6.00390625" style="0" customWidth="1"/>
    <col min="32" max="32" width="6.625" style="0" customWidth="1"/>
    <col min="33" max="33" width="7.375" style="0" customWidth="1"/>
    <col min="34" max="34" width="6.375" style="0" customWidth="1"/>
    <col min="35" max="35" width="7.125" style="0" customWidth="1"/>
    <col min="36" max="36" width="7.75390625" style="0" customWidth="1"/>
    <col min="37" max="37" width="6.875" style="0" customWidth="1"/>
    <col min="38" max="38" width="12.125" style="0" customWidth="1"/>
    <col min="39" max="39" width="11.125" style="0" customWidth="1"/>
    <col min="40" max="40" width="9.25390625" style="0" customWidth="1"/>
    <col min="41" max="41" width="10.625" style="0" customWidth="1"/>
    <col min="42" max="42" width="11.125" style="0" customWidth="1"/>
    <col min="43" max="43" width="44.625" style="0" customWidth="1"/>
    <col min="44" max="44" width="42.125" style="0" customWidth="1"/>
    <col min="45" max="45" width="25.625" style="0" customWidth="1"/>
    <col min="46" max="46" width="38.875" style="0" customWidth="1"/>
    <col min="47" max="47" width="33.75390625" style="0" customWidth="1"/>
    <col min="48" max="48" width="28.625" style="0" customWidth="1"/>
    <col min="49" max="49" width="9.00390625" style="0" customWidth="1"/>
    <col min="50" max="50" width="4.625" style="38" customWidth="1"/>
    <col min="51" max="51" width="6.375" style="38" customWidth="1"/>
    <col min="52" max="52" width="3.875" style="38" customWidth="1"/>
    <col min="53" max="53" width="5.00390625" style="38" customWidth="1"/>
    <col min="54" max="56" width="4.00390625" style="0" customWidth="1"/>
    <col min="57" max="57" width="5.125" style="0" customWidth="1"/>
    <col min="58" max="59" width="4.00390625" style="0" customWidth="1"/>
    <col min="60" max="60" width="7.375" style="90" customWidth="1"/>
    <col min="61" max="62" width="4.00390625" style="0" customWidth="1"/>
    <col min="63" max="63" width="7.875" style="0" customWidth="1"/>
    <col min="64" max="64" width="5.625" style="93" customWidth="1"/>
    <col min="65" max="65" width="5.75390625" style="0" customWidth="1"/>
    <col min="66" max="66" width="5.875" style="0" customWidth="1"/>
    <col min="67" max="70" width="4.00390625" style="0" customWidth="1"/>
    <col min="71" max="71" width="4.625" style="0" bestFit="1" customWidth="1"/>
    <col min="72" max="72" width="4.00390625" style="0" customWidth="1"/>
    <col min="73" max="73" width="4.625" style="0" bestFit="1" customWidth="1"/>
    <col min="74" max="75" width="7.625" style="0" customWidth="1"/>
    <col min="76" max="76" width="7.375" style="0" customWidth="1"/>
    <col min="77" max="77" width="6.375" style="0" customWidth="1"/>
    <col min="78" max="78" width="9.125" style="0" customWidth="1"/>
    <col min="79" max="79" width="7.25390625" style="0" customWidth="1"/>
    <col min="80" max="80" width="7.625" style="0" customWidth="1"/>
    <col min="81" max="84" width="4.00390625" style="0" customWidth="1"/>
    <col min="85" max="85" width="6.25390625" style="0" customWidth="1"/>
    <col min="86" max="86" width="6.375" style="0" customWidth="1"/>
  </cols>
  <sheetData>
    <row r="1" spans="1:88" ht="16.5" thickBot="1">
      <c r="A1" s="366" t="s">
        <v>70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58"/>
      <c r="AM1" s="58"/>
      <c r="AN1" s="41"/>
      <c r="AO1" s="41"/>
      <c r="AP1" s="41"/>
      <c r="AS1" s="39"/>
      <c r="AV1" s="39"/>
      <c r="AW1" s="76"/>
      <c r="AX1" s="142"/>
      <c r="AY1" s="142"/>
      <c r="AZ1" s="86"/>
      <c r="BA1" s="142"/>
      <c r="BB1" s="86"/>
      <c r="BC1" s="86"/>
      <c r="BD1" s="86"/>
      <c r="BE1" s="142"/>
      <c r="BF1" s="86"/>
      <c r="BG1" s="86"/>
      <c r="BH1" s="143"/>
      <c r="BI1" s="86"/>
      <c r="BJ1" s="86"/>
      <c r="BK1" s="86"/>
      <c r="BL1" s="144"/>
      <c r="BM1" s="86"/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/>
      <c r="CD1" s="86"/>
      <c r="CE1" s="86"/>
      <c r="CF1" s="86"/>
      <c r="CG1" s="86"/>
      <c r="CH1" s="86"/>
      <c r="CI1" s="86"/>
      <c r="CJ1" s="86"/>
    </row>
    <row r="2" spans="1:88" ht="13.5" thickBot="1">
      <c r="A2" s="42"/>
      <c r="B2" s="43"/>
      <c r="C2" s="63" t="s">
        <v>34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4" t="s">
        <v>46</v>
      </c>
      <c r="AK2" s="73"/>
      <c r="AL2" s="57"/>
      <c r="AM2" s="57"/>
      <c r="AN2" s="400" t="s">
        <v>49</v>
      </c>
      <c r="AO2" s="401"/>
      <c r="AP2" s="57"/>
      <c r="AQ2" s="385" t="s">
        <v>47</v>
      </c>
      <c r="AR2" s="386"/>
      <c r="AS2" s="387"/>
      <c r="AT2" s="385" t="s">
        <v>35</v>
      </c>
      <c r="AU2" s="386"/>
      <c r="AV2" s="387"/>
      <c r="AW2" s="54" t="s">
        <v>54</v>
      </c>
      <c r="AX2" s="145"/>
      <c r="AY2" s="146"/>
      <c r="AZ2" s="146"/>
      <c r="BA2" s="147"/>
      <c r="BB2" s="148"/>
      <c r="BC2" s="149"/>
      <c r="BD2" s="149"/>
      <c r="BE2" s="149"/>
      <c r="BF2" s="149"/>
      <c r="BG2" s="149"/>
      <c r="BH2" s="150"/>
      <c r="BI2" s="149"/>
      <c r="BJ2" s="149"/>
      <c r="BK2" s="149"/>
      <c r="BL2" s="151"/>
      <c r="BM2" s="149"/>
      <c r="BN2" s="149"/>
      <c r="BO2" s="149"/>
      <c r="BP2" s="149"/>
      <c r="BQ2" s="149"/>
      <c r="BR2" s="149"/>
      <c r="BS2" s="148"/>
      <c r="BT2" s="149"/>
      <c r="BU2" s="149"/>
      <c r="BV2" s="146"/>
      <c r="BW2" s="149"/>
      <c r="BX2" s="146"/>
      <c r="BY2" s="79"/>
      <c r="BZ2" s="146"/>
      <c r="CA2" s="152"/>
      <c r="CB2" s="142"/>
      <c r="CC2" s="86"/>
      <c r="CD2" s="86"/>
      <c r="CE2" s="126"/>
      <c r="CF2" s="142"/>
      <c r="CG2" s="86"/>
      <c r="CH2" s="86"/>
      <c r="CI2" s="86"/>
      <c r="CJ2" s="86"/>
    </row>
    <row r="3" spans="1:90" ht="16.5" thickBot="1">
      <c r="A3" s="44" t="s">
        <v>0</v>
      </c>
      <c r="B3" s="45" t="s">
        <v>1</v>
      </c>
      <c r="C3" s="64">
        <v>301</v>
      </c>
      <c r="D3" s="65">
        <v>302</v>
      </c>
      <c r="E3" s="65">
        <v>303</v>
      </c>
      <c r="F3" s="65">
        <v>304</v>
      </c>
      <c r="G3" s="65">
        <v>305</v>
      </c>
      <c r="H3" s="65">
        <v>306</v>
      </c>
      <c r="I3" s="65">
        <v>307</v>
      </c>
      <c r="J3" s="65">
        <v>308</v>
      </c>
      <c r="K3" s="65">
        <v>309</v>
      </c>
      <c r="L3" s="65">
        <v>310</v>
      </c>
      <c r="M3" s="65">
        <v>311</v>
      </c>
      <c r="N3" s="65">
        <v>312</v>
      </c>
      <c r="O3" s="65">
        <v>313</v>
      </c>
      <c r="P3" s="65">
        <v>314</v>
      </c>
      <c r="Q3" s="65">
        <v>315</v>
      </c>
      <c r="R3" s="65">
        <v>316</v>
      </c>
      <c r="S3" s="65">
        <v>317</v>
      </c>
      <c r="T3" s="66">
        <v>318</v>
      </c>
      <c r="U3" s="65">
        <v>319</v>
      </c>
      <c r="V3" s="65">
        <v>320</v>
      </c>
      <c r="W3" s="65">
        <v>321</v>
      </c>
      <c r="X3" s="65">
        <v>322</v>
      </c>
      <c r="Y3" s="65">
        <v>323</v>
      </c>
      <c r="Z3" s="67">
        <v>324</v>
      </c>
      <c r="AA3" s="68">
        <v>327</v>
      </c>
      <c r="AB3" s="65">
        <v>328</v>
      </c>
      <c r="AC3" s="65">
        <v>329</v>
      </c>
      <c r="AD3" s="66">
        <v>330</v>
      </c>
      <c r="AE3" s="66">
        <v>331</v>
      </c>
      <c r="AF3" s="66">
        <v>332</v>
      </c>
      <c r="AG3" s="115">
        <v>333</v>
      </c>
      <c r="AH3" s="69">
        <v>334</v>
      </c>
      <c r="AI3" s="66">
        <v>335</v>
      </c>
      <c r="AJ3" s="75">
        <v>397</v>
      </c>
      <c r="AK3" s="133">
        <v>325</v>
      </c>
      <c r="AL3" s="134">
        <v>326</v>
      </c>
      <c r="AM3" s="70">
        <v>336</v>
      </c>
      <c r="AN3" s="71">
        <v>361</v>
      </c>
      <c r="AO3" s="72">
        <v>362</v>
      </c>
      <c r="AP3" s="72">
        <v>363</v>
      </c>
      <c r="AQ3" s="249">
        <v>345</v>
      </c>
      <c r="AR3" s="77">
        <v>346</v>
      </c>
      <c r="AS3" s="77">
        <v>347</v>
      </c>
      <c r="AT3" s="61">
        <v>351</v>
      </c>
      <c r="AU3" s="62">
        <v>352</v>
      </c>
      <c r="AV3" s="62">
        <v>353</v>
      </c>
      <c r="AW3" s="77">
        <v>35</v>
      </c>
      <c r="AX3" s="206" t="s">
        <v>64</v>
      </c>
      <c r="AY3" s="153" t="s">
        <v>93</v>
      </c>
      <c r="AZ3" s="286" t="s">
        <v>44</v>
      </c>
      <c r="BA3" s="154" t="s">
        <v>92</v>
      </c>
      <c r="BB3" s="209" t="s">
        <v>87</v>
      </c>
      <c r="BC3" s="156" t="s">
        <v>44</v>
      </c>
      <c r="BD3" s="220" t="s">
        <v>38</v>
      </c>
      <c r="BE3" s="158" t="s">
        <v>38</v>
      </c>
      <c r="BF3" s="157" t="s">
        <v>39</v>
      </c>
      <c r="BG3" s="156" t="s">
        <v>40</v>
      </c>
      <c r="BH3" s="156" t="s">
        <v>48</v>
      </c>
      <c r="BI3" s="156" t="s">
        <v>41</v>
      </c>
      <c r="BJ3" s="156" t="s">
        <v>52</v>
      </c>
      <c r="BK3" s="159" t="s">
        <v>65</v>
      </c>
      <c r="BL3" s="155" t="s">
        <v>66</v>
      </c>
      <c r="BM3" s="215" t="s">
        <v>67</v>
      </c>
      <c r="BN3" s="160" t="s">
        <v>68</v>
      </c>
      <c r="BO3" s="156" t="s">
        <v>55</v>
      </c>
      <c r="BP3" s="161" t="s">
        <v>43</v>
      </c>
      <c r="BQ3" s="161" t="s">
        <v>60</v>
      </c>
      <c r="BR3" s="156" t="s">
        <v>44</v>
      </c>
      <c r="BS3" s="161" t="s">
        <v>45</v>
      </c>
      <c r="BT3" s="161" t="s">
        <v>51</v>
      </c>
      <c r="BU3" s="154" t="s">
        <v>58</v>
      </c>
      <c r="BV3" s="153" t="s">
        <v>42</v>
      </c>
      <c r="BW3" s="162" t="s">
        <v>53</v>
      </c>
      <c r="BX3" s="163" t="s">
        <v>94</v>
      </c>
      <c r="BY3" s="164" t="s">
        <v>57</v>
      </c>
      <c r="BZ3" s="165" t="s">
        <v>57</v>
      </c>
      <c r="CA3" s="166" t="s">
        <v>61</v>
      </c>
      <c r="CB3" s="165" t="s">
        <v>65</v>
      </c>
      <c r="CC3" s="165" t="s">
        <v>56</v>
      </c>
      <c r="CD3" s="165" t="s">
        <v>62</v>
      </c>
      <c r="CE3" s="167" t="s">
        <v>59</v>
      </c>
      <c r="CF3" s="83" t="s">
        <v>39</v>
      </c>
      <c r="CG3" s="78" t="s">
        <v>63</v>
      </c>
      <c r="CH3" s="108" t="s">
        <v>69</v>
      </c>
      <c r="CI3" s="142"/>
      <c r="CJ3" s="142"/>
      <c r="CK3" s="3"/>
      <c r="CL3" s="3"/>
    </row>
    <row r="4" spans="1:88" ht="18.75" customHeight="1" thickBot="1">
      <c r="A4" s="368" t="s">
        <v>5</v>
      </c>
      <c r="B4" s="91" t="s">
        <v>2</v>
      </c>
      <c r="C4" s="361" t="s">
        <v>101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1"/>
      <c r="P4" s="361"/>
      <c r="Q4" s="361"/>
      <c r="R4" s="361"/>
      <c r="S4" s="361"/>
      <c r="T4" s="361"/>
      <c r="U4" s="361"/>
      <c r="V4" s="361"/>
      <c r="W4" s="361"/>
      <c r="X4" s="361"/>
      <c r="Y4" s="361"/>
      <c r="Z4" s="361"/>
      <c r="AA4" s="123"/>
      <c r="AB4" s="124"/>
      <c r="AC4" s="124"/>
      <c r="AD4" s="124"/>
      <c r="AE4" s="124"/>
      <c r="AF4" s="124"/>
      <c r="AG4" s="124"/>
      <c r="AH4" s="94"/>
      <c r="AI4" s="94"/>
      <c r="AJ4" s="94"/>
      <c r="AK4" s="124"/>
      <c r="AL4" s="128"/>
      <c r="AM4" s="224" t="s">
        <v>38</v>
      </c>
      <c r="AN4" s="224" t="s">
        <v>38</v>
      </c>
      <c r="AO4" s="224" t="s">
        <v>38</v>
      </c>
      <c r="AP4" s="243" t="s">
        <v>38</v>
      </c>
      <c r="AQ4" s="250" t="s">
        <v>88</v>
      </c>
      <c r="AR4" s="251" t="s">
        <v>88</v>
      </c>
      <c r="AS4" s="252" t="s">
        <v>88</v>
      </c>
      <c r="AT4" s="346" t="s">
        <v>108</v>
      </c>
      <c r="AU4" s="347"/>
      <c r="AV4" s="347"/>
      <c r="AW4" s="282"/>
      <c r="AX4" s="207">
        <f aca="true" t="shared" si="0" ref="AX4:AX15">COUNTIF(C4:AW4,"па")</f>
        <v>0</v>
      </c>
      <c r="AY4" s="235">
        <f>COUNTIF(C4:AX4,"фх(эл)")</f>
        <v>0</v>
      </c>
      <c r="AZ4" s="287">
        <f>COUNTIF(C4:AY4,"та")</f>
        <v>0</v>
      </c>
      <c r="BA4" s="97">
        <f>COUNT(C4:AZ4,фх)</f>
        <v>3</v>
      </c>
      <c r="BB4" s="207">
        <v>0</v>
      </c>
      <c r="BC4" s="98">
        <v>0</v>
      </c>
      <c r="BD4" s="109">
        <v>0</v>
      </c>
      <c r="BE4" s="204">
        <f>COUNTIF(C4:BD4,"пф")</f>
        <v>4</v>
      </c>
      <c r="BF4" s="98">
        <f aca="true" t="shared" si="1" ref="BF4:BF15">COUNTIF(C4:BE4,"фа")</f>
        <v>0</v>
      </c>
      <c r="BG4" s="99">
        <f>COUNTIF(AD4:AW4,"мо")</f>
        <v>0</v>
      </c>
      <c r="BH4" s="99">
        <f aca="true" t="shared" si="2" ref="BH4:BH15">COUNTIF(C4:BG4,"пр")</f>
        <v>0</v>
      </c>
      <c r="BI4" s="101">
        <f>COUNTIF(AD4:AS4,"х")</f>
        <v>0</v>
      </c>
      <c r="BJ4" s="99">
        <f>COUNTIF(AD4:AW4,"ог")</f>
        <v>0</v>
      </c>
      <c r="BK4" s="106">
        <f aca="true" t="shared" si="3" ref="BK4:BK15">COUNTIF(C4:BJ4,"фк/мб")</f>
        <v>0</v>
      </c>
      <c r="BL4" s="107">
        <f aca="true" t="shared" si="4" ref="BL4:BL15">COUNTIF(C4:BK4,"фк/мм")</f>
        <v>0</v>
      </c>
      <c r="BM4" s="102">
        <f aca="true" t="shared" si="5" ref="BM4:BM15">COUNTIF(C4:BL4,"фа/фк")</f>
        <v>0</v>
      </c>
      <c r="BN4" s="102">
        <f aca="true" t="shared" si="6" ref="BN4:BN15">COUNTIF(C4:BM4,"па/фк")</f>
        <v>0</v>
      </c>
      <c r="BO4" s="95">
        <f>COUNTIF(AD4:AW4,"ос")</f>
        <v>0</v>
      </c>
      <c r="BP4" s="99">
        <f>COUNTIF(AD4:AW4,"Тс")</f>
        <v>0</v>
      </c>
      <c r="BQ4" s="99">
        <f>COUNTIF(AD4:AW4,"хс")</f>
        <v>0</v>
      </c>
      <c r="BR4" s="101">
        <v>0</v>
      </c>
      <c r="BS4" s="95">
        <f aca="true" t="shared" si="7" ref="BS4:BS15">COUNTIF(C4:BR4,"ох")</f>
        <v>0</v>
      </c>
      <c r="BT4" s="102">
        <f>COUNTIF(AD4:AW4,"фт")</f>
        <v>0</v>
      </c>
      <c r="BU4" s="216">
        <f>COUNTIF(AD4:AW4,"лд")</f>
        <v>0</v>
      </c>
      <c r="BV4" s="99">
        <f>COUNTIF(AD4:AW4,"мм")</f>
        <v>0</v>
      </c>
      <c r="BW4" s="99">
        <f>COUNTIF(AD4:AW4,"мм/")</f>
        <v>0</v>
      </c>
      <c r="BX4" s="238">
        <f>COUNTIF(AD4:AW4,"фк/фа")</f>
        <v>0</v>
      </c>
      <c r="BY4" s="237">
        <f>COUNTIF(C4:BX4,"фк")</f>
        <v>0</v>
      </c>
      <c r="BZ4" s="269">
        <v>8</v>
      </c>
      <c r="CA4" s="274"/>
      <c r="CB4" s="278">
        <v>0</v>
      </c>
      <c r="CC4" s="102">
        <f aca="true" t="shared" si="8" ref="CC4:CC15">COUNTIF(C4:CB4,"фл")</f>
        <v>0</v>
      </c>
      <c r="CD4" s="169">
        <v>0</v>
      </c>
      <c r="CE4" s="104">
        <f aca="true" t="shared" si="9" ref="CE4:CE15">COUNTIF(C4:CD4,"пфс")</f>
        <v>0</v>
      </c>
      <c r="CF4" s="95">
        <v>0</v>
      </c>
      <c r="CG4" s="102">
        <v>0</v>
      </c>
      <c r="CH4" s="168">
        <v>0</v>
      </c>
      <c r="CI4" s="86"/>
      <c r="CJ4" s="86"/>
    </row>
    <row r="5" spans="1:88" ht="19.5" customHeight="1" thickBot="1">
      <c r="A5" s="368"/>
      <c r="B5" s="135" t="s">
        <v>3</v>
      </c>
      <c r="C5" s="199" t="s">
        <v>48</v>
      </c>
      <c r="D5" s="199" t="s">
        <v>48</v>
      </c>
      <c r="E5" s="199" t="s">
        <v>48</v>
      </c>
      <c r="F5" s="199" t="s">
        <v>48</v>
      </c>
      <c r="G5" s="199" t="s">
        <v>48</v>
      </c>
      <c r="H5" s="199" t="s">
        <v>48</v>
      </c>
      <c r="I5" s="199" t="s">
        <v>48</v>
      </c>
      <c r="J5" s="199" t="s">
        <v>48</v>
      </c>
      <c r="K5" s="205" t="s">
        <v>37</v>
      </c>
      <c r="L5" s="205" t="s">
        <v>37</v>
      </c>
      <c r="M5" s="205" t="s">
        <v>37</v>
      </c>
      <c r="N5" s="205" t="s">
        <v>37</v>
      </c>
      <c r="O5" s="205" t="s">
        <v>37</v>
      </c>
      <c r="P5" s="205" t="s">
        <v>37</v>
      </c>
      <c r="Q5" s="219" t="s">
        <v>44</v>
      </c>
      <c r="R5" s="219" t="s">
        <v>44</v>
      </c>
      <c r="S5" s="201" t="s">
        <v>45</v>
      </c>
      <c r="T5" s="201" t="s">
        <v>45</v>
      </c>
      <c r="U5" s="201" t="s">
        <v>45</v>
      </c>
      <c r="V5" s="201" t="s">
        <v>45</v>
      </c>
      <c r="W5" s="201" t="s">
        <v>45</v>
      </c>
      <c r="X5" s="201" t="s">
        <v>45</v>
      </c>
      <c r="Y5" s="201" t="s">
        <v>45</v>
      </c>
      <c r="Z5" s="201" t="s">
        <v>45</v>
      </c>
      <c r="AA5" s="396" t="s">
        <v>104</v>
      </c>
      <c r="AB5" s="397"/>
      <c r="AC5" s="397"/>
      <c r="AD5" s="397"/>
      <c r="AE5" s="397"/>
      <c r="AF5" s="397"/>
      <c r="AG5" s="397"/>
      <c r="AH5" s="397"/>
      <c r="AI5" s="397"/>
      <c r="AJ5" s="397"/>
      <c r="AK5" s="397"/>
      <c r="AL5" s="397"/>
      <c r="AM5" s="397"/>
      <c r="AN5" s="397"/>
      <c r="AO5" s="397"/>
      <c r="AP5" s="398"/>
      <c r="AQ5" s="253" t="s">
        <v>39</v>
      </c>
      <c r="AR5" s="203" t="s">
        <v>39</v>
      </c>
      <c r="AS5" s="232" t="s">
        <v>39</v>
      </c>
      <c r="AT5" s="203" t="s">
        <v>39</v>
      </c>
      <c r="AU5" s="203" t="s">
        <v>39</v>
      </c>
      <c r="AV5" s="239" t="s">
        <v>39</v>
      </c>
      <c r="AW5" s="328" t="s">
        <v>127</v>
      </c>
      <c r="AX5" s="207">
        <f t="shared" si="0"/>
        <v>6</v>
      </c>
      <c r="AY5" s="235">
        <f aca="true" t="shared" si="10" ref="AY5:AY33">COUNTIF(C5:AX5,"фх(эл)")</f>
        <v>0</v>
      </c>
      <c r="AZ5" s="287">
        <f aca="true" t="shared" si="11" ref="AZ5:AZ33">COUNTIF(C5:AY5,"та")</f>
        <v>2</v>
      </c>
      <c r="BA5" s="170">
        <v>0</v>
      </c>
      <c r="BB5" s="210">
        <v>0</v>
      </c>
      <c r="BC5" s="98">
        <v>0</v>
      </c>
      <c r="BD5" s="109">
        <v>0</v>
      </c>
      <c r="BE5" s="204">
        <f aca="true" t="shared" si="12" ref="BE5:BE33">COUNTIF(C5:BD5,"пф")</f>
        <v>0</v>
      </c>
      <c r="BF5" s="98">
        <f t="shared" si="1"/>
        <v>6</v>
      </c>
      <c r="BG5" s="99">
        <f aca="true" t="shared" si="13" ref="BG5:BG15">COUNTIF(C5:AW5,"мо")</f>
        <v>0</v>
      </c>
      <c r="BH5" s="99">
        <f t="shared" si="2"/>
        <v>8</v>
      </c>
      <c r="BI5" s="99">
        <f>COUNTIF(C5:AQ5,"х")</f>
        <v>0</v>
      </c>
      <c r="BJ5" s="99">
        <f aca="true" t="shared" si="14" ref="BJ5:BJ15">COUNTIF(C5:AW5,"ог")</f>
        <v>0</v>
      </c>
      <c r="BK5" s="106">
        <f t="shared" si="3"/>
        <v>0</v>
      </c>
      <c r="BL5" s="107">
        <f t="shared" si="4"/>
        <v>0</v>
      </c>
      <c r="BM5" s="102">
        <f t="shared" si="5"/>
        <v>0</v>
      </c>
      <c r="BN5" s="102">
        <f t="shared" si="6"/>
        <v>0</v>
      </c>
      <c r="BO5" s="107">
        <f aca="true" t="shared" si="15" ref="BO5:BO15">COUNTIF(C5:AW5,"ос")</f>
        <v>0</v>
      </c>
      <c r="BP5" s="99">
        <f aca="true" t="shared" si="16" ref="BP5:BP15">COUNTIF(C5:AW5,"Тс")</f>
        <v>0</v>
      </c>
      <c r="BQ5" s="99">
        <f aca="true" t="shared" si="17" ref="BQ5:BQ15">COUNTIF(C5:AW5,"хс")</f>
        <v>0</v>
      </c>
      <c r="BR5" s="99">
        <v>0</v>
      </c>
      <c r="BS5" s="95">
        <f t="shared" si="7"/>
        <v>8</v>
      </c>
      <c r="BT5" s="171">
        <f aca="true" t="shared" si="18" ref="BT5:BT15">COUNTIF(C5:AW5,"фт")</f>
        <v>0</v>
      </c>
      <c r="BU5" s="216">
        <f aca="true" t="shared" si="19" ref="BU5:BU15">COUNTIF(C5:AW5,"лд")</f>
        <v>0</v>
      </c>
      <c r="BV5" s="99">
        <f aca="true" t="shared" si="20" ref="BV5:BV15">COUNTIF(C5:AW5,"мм")</f>
        <v>0</v>
      </c>
      <c r="BW5" s="99">
        <f aca="true" t="shared" si="21" ref="BW5:BW15">COUNTIF(C5:AW5,"мм/")</f>
        <v>0</v>
      </c>
      <c r="BX5" s="238">
        <f>COUNTIF(AD5:AW5,"фк/фа")</f>
        <v>0</v>
      </c>
      <c r="BY5" s="237">
        <f aca="true" t="shared" si="22" ref="BY5:BY33">COUNTIF(C5:BX5,"фк")</f>
        <v>0</v>
      </c>
      <c r="BZ5" s="270">
        <v>18</v>
      </c>
      <c r="CA5" s="274"/>
      <c r="CB5" s="279">
        <v>0</v>
      </c>
      <c r="CC5" s="107">
        <f t="shared" si="8"/>
        <v>0</v>
      </c>
      <c r="CD5" s="172">
        <v>2</v>
      </c>
      <c r="CE5" s="104">
        <f t="shared" si="9"/>
        <v>0</v>
      </c>
      <c r="CF5" s="95">
        <v>0</v>
      </c>
      <c r="CG5" s="102">
        <v>0</v>
      </c>
      <c r="CH5" s="168">
        <v>0</v>
      </c>
      <c r="CI5" s="86"/>
      <c r="CJ5" s="86"/>
    </row>
    <row r="6" spans="1:88" ht="18.75" customHeight="1" thickBot="1">
      <c r="A6" s="368"/>
      <c r="B6" s="92" t="s">
        <v>33</v>
      </c>
      <c r="C6" s="199" t="s">
        <v>48</v>
      </c>
      <c r="D6" s="199" t="s">
        <v>48</v>
      </c>
      <c r="E6" s="199" t="s">
        <v>48</v>
      </c>
      <c r="F6" s="199" t="s">
        <v>48</v>
      </c>
      <c r="G6" s="199" t="s">
        <v>48</v>
      </c>
      <c r="H6" s="199" t="s">
        <v>48</v>
      </c>
      <c r="I6" s="199" t="s">
        <v>48</v>
      </c>
      <c r="J6" s="199" t="s">
        <v>48</v>
      </c>
      <c r="K6" s="205" t="s">
        <v>37</v>
      </c>
      <c r="L6" s="205" t="s">
        <v>37</v>
      </c>
      <c r="M6" s="205" t="s">
        <v>37</v>
      </c>
      <c r="N6" s="205" t="s">
        <v>37</v>
      </c>
      <c r="O6" s="205" t="s">
        <v>37</v>
      </c>
      <c r="P6" s="205" t="s">
        <v>37</v>
      </c>
      <c r="Q6" s="293" t="s">
        <v>57</v>
      </c>
      <c r="R6" s="293" t="s">
        <v>57</v>
      </c>
      <c r="S6" s="201" t="s">
        <v>45</v>
      </c>
      <c r="T6" s="201" t="s">
        <v>45</v>
      </c>
      <c r="U6" s="201" t="s">
        <v>45</v>
      </c>
      <c r="V6" s="201" t="s">
        <v>45</v>
      </c>
      <c r="W6" s="201" t="s">
        <v>45</v>
      </c>
      <c r="X6" s="201" t="s">
        <v>45</v>
      </c>
      <c r="Y6" s="201" t="s">
        <v>45</v>
      </c>
      <c r="Z6" s="201" t="s">
        <v>45</v>
      </c>
      <c r="AA6" s="203" t="s">
        <v>39</v>
      </c>
      <c r="AB6" s="203" t="s">
        <v>39</v>
      </c>
      <c r="AC6" s="203" t="s">
        <v>39</v>
      </c>
      <c r="AD6" s="203" t="s">
        <v>39</v>
      </c>
      <c r="AE6" s="203" t="s">
        <v>39</v>
      </c>
      <c r="AF6" s="203" t="s">
        <v>39</v>
      </c>
      <c r="AG6" s="224" t="s">
        <v>38</v>
      </c>
      <c r="AH6" s="224" t="s">
        <v>38</v>
      </c>
      <c r="AI6" s="224" t="s">
        <v>38</v>
      </c>
      <c r="AJ6" s="224" t="s">
        <v>38</v>
      </c>
      <c r="AK6" s="224" t="s">
        <v>38</v>
      </c>
      <c r="AL6" s="224" t="s">
        <v>38</v>
      </c>
      <c r="AM6" s="4"/>
      <c r="AN6" s="4"/>
      <c r="AO6" s="4"/>
      <c r="AP6" s="11"/>
      <c r="AQ6" s="254" t="s">
        <v>44</v>
      </c>
      <c r="AR6" s="219" t="s">
        <v>44</v>
      </c>
      <c r="AS6" s="255" t="s">
        <v>44</v>
      </c>
      <c r="AT6" s="203" t="s">
        <v>88</v>
      </c>
      <c r="AU6" s="203" t="s">
        <v>88</v>
      </c>
      <c r="AV6" s="239" t="s">
        <v>88</v>
      </c>
      <c r="AW6" s="317" t="s">
        <v>126</v>
      </c>
      <c r="AX6" s="207">
        <f>COUNTIF(C6:AW6,"па")</f>
        <v>6</v>
      </c>
      <c r="AY6" s="235">
        <f t="shared" si="10"/>
        <v>0</v>
      </c>
      <c r="AZ6" s="287">
        <f t="shared" si="11"/>
        <v>3</v>
      </c>
      <c r="BA6" s="170">
        <v>0</v>
      </c>
      <c r="BB6" s="210">
        <v>0</v>
      </c>
      <c r="BC6" s="98">
        <v>0</v>
      </c>
      <c r="BD6" s="109">
        <v>0</v>
      </c>
      <c r="BE6" s="204">
        <f t="shared" si="12"/>
        <v>6</v>
      </c>
      <c r="BF6" s="98">
        <f t="shared" si="1"/>
        <v>6</v>
      </c>
      <c r="BG6" s="99">
        <f>COUNTIF(C6:AW6,"мо")</f>
        <v>0</v>
      </c>
      <c r="BH6" s="99">
        <f t="shared" si="2"/>
        <v>8</v>
      </c>
      <c r="BI6" s="99">
        <f aca="true" t="shared" si="23" ref="BI6:BI15">COUNTIF(C6:AS6,"х")</f>
        <v>0</v>
      </c>
      <c r="BJ6" s="99">
        <f>COUNTIF(C6:AW6,"ог")</f>
        <v>0</v>
      </c>
      <c r="BK6" s="106">
        <f t="shared" si="3"/>
        <v>0</v>
      </c>
      <c r="BL6" s="107">
        <f t="shared" si="4"/>
        <v>0</v>
      </c>
      <c r="BM6" s="102">
        <f t="shared" si="5"/>
        <v>0</v>
      </c>
      <c r="BN6" s="102">
        <f t="shared" si="6"/>
        <v>0</v>
      </c>
      <c r="BO6" s="107">
        <f>COUNTIF(C6:AW6,"ос")</f>
        <v>0</v>
      </c>
      <c r="BP6" s="99">
        <f>COUNTIF(C6:AW6,"Тс")</f>
        <v>0</v>
      </c>
      <c r="BQ6" s="99">
        <f>COUNTIF(C6:AW6,"хс")</f>
        <v>0</v>
      </c>
      <c r="BR6" s="99">
        <v>0</v>
      </c>
      <c r="BS6" s="95">
        <f t="shared" si="7"/>
        <v>8</v>
      </c>
      <c r="BT6" s="171">
        <f>COUNTIF(C6:AW6,"фт")</f>
        <v>0</v>
      </c>
      <c r="BU6" s="216">
        <f>COUNTIF(C6:AW6,"лд")</f>
        <v>0</v>
      </c>
      <c r="BV6" s="99">
        <f>COUNTIF(C6:AW6,"мм")</f>
        <v>0</v>
      </c>
      <c r="BW6" s="99">
        <f>COUNTIF(C6:AW6,"мм/")</f>
        <v>0</v>
      </c>
      <c r="BX6" s="238">
        <f>COUNTIF(AD6:AW6,"фк/фа")</f>
        <v>0</v>
      </c>
      <c r="BY6" s="237">
        <f t="shared" si="22"/>
        <v>2</v>
      </c>
      <c r="BZ6" s="270">
        <v>16</v>
      </c>
      <c r="CA6" s="274"/>
      <c r="CB6" s="279">
        <v>0</v>
      </c>
      <c r="CC6" s="100">
        <f t="shared" si="8"/>
        <v>0</v>
      </c>
      <c r="CD6" s="172">
        <v>0</v>
      </c>
      <c r="CE6" s="104">
        <f t="shared" si="9"/>
        <v>0</v>
      </c>
      <c r="CF6" s="95">
        <v>0</v>
      </c>
      <c r="CG6" s="102">
        <v>0</v>
      </c>
      <c r="CH6" s="168">
        <v>6</v>
      </c>
      <c r="CI6" s="86"/>
      <c r="CJ6" s="86"/>
    </row>
    <row r="7" spans="1:88" ht="18" customHeight="1" thickBot="1">
      <c r="A7" s="369"/>
      <c r="B7" s="92" t="s">
        <v>4</v>
      </c>
      <c r="C7" s="346" t="s">
        <v>147</v>
      </c>
      <c r="D7" s="347"/>
      <c r="E7" s="347"/>
      <c r="F7" s="347"/>
      <c r="G7" s="347"/>
      <c r="H7" s="347"/>
      <c r="I7" s="347"/>
      <c r="J7" s="347"/>
      <c r="K7" s="347"/>
      <c r="L7" s="347"/>
      <c r="M7" s="347"/>
      <c r="N7" s="347"/>
      <c r="O7" s="347"/>
      <c r="P7" s="347"/>
      <c r="Q7" s="347"/>
      <c r="R7" s="347"/>
      <c r="S7" s="347"/>
      <c r="T7" s="347"/>
      <c r="U7" s="347"/>
      <c r="V7" s="347"/>
      <c r="W7" s="347"/>
      <c r="X7" s="347"/>
      <c r="Y7" s="347"/>
      <c r="Z7" s="399"/>
      <c r="AA7" s="203" t="s">
        <v>94</v>
      </c>
      <c r="AB7" s="203" t="s">
        <v>94</v>
      </c>
      <c r="AC7" s="203" t="s">
        <v>94</v>
      </c>
      <c r="AD7" s="203" t="s">
        <v>94</v>
      </c>
      <c r="AE7" s="203" t="s">
        <v>94</v>
      </c>
      <c r="AF7" s="203" t="s">
        <v>94</v>
      </c>
      <c r="AG7" s="227" t="s">
        <v>91</v>
      </c>
      <c r="AH7" s="227" t="s">
        <v>91</v>
      </c>
      <c r="AI7" s="227" t="s">
        <v>91</v>
      </c>
      <c r="AJ7" s="227" t="s">
        <v>91</v>
      </c>
      <c r="AK7" s="227" t="s">
        <v>91</v>
      </c>
      <c r="AL7" s="227" t="s">
        <v>91</v>
      </c>
      <c r="AM7" s="227" t="s">
        <v>91</v>
      </c>
      <c r="AN7" s="227" t="s">
        <v>91</v>
      </c>
      <c r="AO7" s="227" t="s">
        <v>91</v>
      </c>
      <c r="AP7" s="246" t="s">
        <v>91</v>
      </c>
      <c r="AQ7" s="346" t="s">
        <v>136</v>
      </c>
      <c r="AR7" s="347"/>
      <c r="AS7" s="365"/>
      <c r="AT7" s="341" t="s">
        <v>109</v>
      </c>
      <c r="AU7" s="342"/>
      <c r="AV7" s="342"/>
      <c r="AW7" s="318"/>
      <c r="AX7" s="207">
        <f t="shared" si="0"/>
        <v>0</v>
      </c>
      <c r="AY7" s="235">
        <f>COUNTIF(C7:AX7,"фх(эл)")</f>
        <v>10</v>
      </c>
      <c r="AZ7" s="287">
        <f>COUNTIF(C7:AY7,"та")</f>
        <v>0</v>
      </c>
      <c r="BA7" s="173">
        <v>0</v>
      </c>
      <c r="BB7" s="211">
        <v>0</v>
      </c>
      <c r="BC7" s="98">
        <v>0</v>
      </c>
      <c r="BD7" s="109">
        <v>0</v>
      </c>
      <c r="BE7" s="204">
        <f>COUNTIF(C7:BD7,"пф")</f>
        <v>0</v>
      </c>
      <c r="BF7" s="98">
        <f t="shared" si="1"/>
        <v>0</v>
      </c>
      <c r="BG7" s="99">
        <f t="shared" si="13"/>
        <v>0</v>
      </c>
      <c r="BH7" s="99">
        <f>COUNTIF(C7:BG7,"пр")</f>
        <v>0</v>
      </c>
      <c r="BI7" s="100">
        <f>COUNTIF(C7:AS7,"х")</f>
        <v>0</v>
      </c>
      <c r="BJ7" s="99">
        <f t="shared" si="14"/>
        <v>0</v>
      </c>
      <c r="BK7" s="106">
        <f t="shared" si="3"/>
        <v>0</v>
      </c>
      <c r="BL7" s="107">
        <f t="shared" si="4"/>
        <v>0</v>
      </c>
      <c r="BM7" s="102">
        <f t="shared" si="5"/>
        <v>0</v>
      </c>
      <c r="BN7" s="102">
        <f t="shared" si="6"/>
        <v>0</v>
      </c>
      <c r="BO7" s="107">
        <f t="shared" si="15"/>
        <v>0</v>
      </c>
      <c r="BP7" s="99">
        <f t="shared" si="16"/>
        <v>0</v>
      </c>
      <c r="BQ7" s="107">
        <f t="shared" si="17"/>
        <v>0</v>
      </c>
      <c r="BR7" s="99">
        <v>0</v>
      </c>
      <c r="BS7" s="95">
        <f>COUNTIF(C7:BR7,"ох")</f>
        <v>0</v>
      </c>
      <c r="BT7" s="171">
        <f t="shared" si="18"/>
        <v>0</v>
      </c>
      <c r="BU7" s="216">
        <f t="shared" si="19"/>
        <v>0</v>
      </c>
      <c r="BV7" s="99">
        <f t="shared" si="20"/>
        <v>0</v>
      </c>
      <c r="BW7" s="99">
        <f t="shared" si="21"/>
        <v>0</v>
      </c>
      <c r="BX7" s="238">
        <f aca="true" t="shared" si="24" ref="BX7:BX33">COUNTIF(AD7:AW7,"фк/фа")</f>
        <v>3</v>
      </c>
      <c r="BY7" s="237">
        <f>COUNTIF(C7:BX7,"фк")</f>
        <v>0</v>
      </c>
      <c r="BZ7" s="271">
        <v>15</v>
      </c>
      <c r="CA7" s="274"/>
      <c r="CB7" s="279">
        <v>0</v>
      </c>
      <c r="CC7" s="171">
        <f t="shared" si="8"/>
        <v>0</v>
      </c>
      <c r="CD7" s="172">
        <v>4</v>
      </c>
      <c r="CE7" s="104">
        <f>COUNTIF(C7:CD7,"пфс")</f>
        <v>0</v>
      </c>
      <c r="CF7" s="95">
        <v>0</v>
      </c>
      <c r="CG7" s="102">
        <v>0</v>
      </c>
      <c r="CH7" s="168">
        <v>6</v>
      </c>
      <c r="CI7" s="86"/>
      <c r="CJ7" s="86"/>
    </row>
    <row r="8" spans="1:88" ht="18" customHeight="1" thickBot="1">
      <c r="A8" s="111"/>
      <c r="B8" s="140" t="s">
        <v>36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348" t="s">
        <v>130</v>
      </c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50"/>
      <c r="AT8" s="240"/>
      <c r="AU8" s="132"/>
      <c r="AV8" s="316"/>
      <c r="AW8" s="330"/>
      <c r="AX8" s="207">
        <f t="shared" si="0"/>
        <v>0</v>
      </c>
      <c r="AY8" s="235">
        <f t="shared" si="10"/>
        <v>0</v>
      </c>
      <c r="AZ8" s="287">
        <f t="shared" si="11"/>
        <v>0</v>
      </c>
      <c r="BA8" s="175">
        <v>0</v>
      </c>
      <c r="BB8" s="212">
        <v>5</v>
      </c>
      <c r="BC8" s="98">
        <v>0</v>
      </c>
      <c r="BD8" s="221">
        <v>6</v>
      </c>
      <c r="BE8" s="204">
        <f t="shared" si="12"/>
        <v>0</v>
      </c>
      <c r="BF8" s="98">
        <f t="shared" si="1"/>
        <v>0</v>
      </c>
      <c r="BG8" s="176">
        <f t="shared" si="13"/>
        <v>0</v>
      </c>
      <c r="BH8" s="99">
        <f t="shared" si="2"/>
        <v>0</v>
      </c>
      <c r="BI8" s="177">
        <f t="shared" si="23"/>
        <v>0</v>
      </c>
      <c r="BJ8" s="177">
        <f t="shared" si="14"/>
        <v>0</v>
      </c>
      <c r="BK8" s="106">
        <f t="shared" si="3"/>
        <v>0</v>
      </c>
      <c r="BL8" s="107">
        <f t="shared" si="4"/>
        <v>0</v>
      </c>
      <c r="BM8" s="102">
        <f t="shared" si="5"/>
        <v>0</v>
      </c>
      <c r="BN8" s="102">
        <f t="shared" si="6"/>
        <v>0</v>
      </c>
      <c r="BO8" s="177">
        <f t="shared" si="15"/>
        <v>0</v>
      </c>
      <c r="BP8" s="176">
        <f t="shared" si="16"/>
        <v>0</v>
      </c>
      <c r="BQ8" s="176">
        <f t="shared" si="17"/>
        <v>0</v>
      </c>
      <c r="BR8" s="176">
        <v>0</v>
      </c>
      <c r="BS8" s="95">
        <f t="shared" si="7"/>
        <v>0</v>
      </c>
      <c r="BT8" s="177">
        <f t="shared" si="18"/>
        <v>0</v>
      </c>
      <c r="BU8" s="216">
        <f t="shared" si="19"/>
        <v>0</v>
      </c>
      <c r="BV8" s="100">
        <f t="shared" si="20"/>
        <v>0</v>
      </c>
      <c r="BW8" s="100">
        <f t="shared" si="21"/>
        <v>0</v>
      </c>
      <c r="BX8" s="238">
        <f t="shared" si="24"/>
        <v>0</v>
      </c>
      <c r="BY8" s="237">
        <f t="shared" si="22"/>
        <v>0</v>
      </c>
      <c r="BZ8" s="272">
        <v>0</v>
      </c>
      <c r="CA8" s="274"/>
      <c r="CB8" s="275">
        <v>0</v>
      </c>
      <c r="CC8" s="177">
        <f t="shared" si="8"/>
        <v>0</v>
      </c>
      <c r="CD8" s="172">
        <v>0</v>
      </c>
      <c r="CE8" s="104">
        <f t="shared" si="9"/>
        <v>0</v>
      </c>
      <c r="CF8" s="95">
        <v>5</v>
      </c>
      <c r="CG8" s="102">
        <v>6</v>
      </c>
      <c r="CH8" s="168">
        <v>0</v>
      </c>
      <c r="CI8" s="86"/>
      <c r="CJ8" s="86"/>
    </row>
    <row r="9" spans="1:86" s="86" customFormat="1" ht="15.75" thickBot="1">
      <c r="A9" s="370" t="s">
        <v>6</v>
      </c>
      <c r="B9" s="91" t="s">
        <v>2</v>
      </c>
      <c r="C9" s="394" t="s">
        <v>129</v>
      </c>
      <c r="D9" s="395"/>
      <c r="E9" s="395"/>
      <c r="F9" s="395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395"/>
      <c r="X9" s="395"/>
      <c r="Y9" s="395"/>
      <c r="Z9" s="395"/>
      <c r="AA9" s="294" t="s">
        <v>48</v>
      </c>
      <c r="AB9" s="200" t="s">
        <v>48</v>
      </c>
      <c r="AC9" s="200" t="s">
        <v>48</v>
      </c>
      <c r="AD9" s="200" t="s">
        <v>48</v>
      </c>
      <c r="AE9" s="200" t="s">
        <v>48</v>
      </c>
      <c r="AF9" s="200" t="s">
        <v>48</v>
      </c>
      <c r="AG9" s="200" t="s">
        <v>48</v>
      </c>
      <c r="AH9" s="200" t="s">
        <v>48</v>
      </c>
      <c r="AI9" s="292" t="s">
        <v>45</v>
      </c>
      <c r="AJ9" s="292" t="s">
        <v>45</v>
      </c>
      <c r="AK9" s="292" t="s">
        <v>45</v>
      </c>
      <c r="AL9" s="292" t="s">
        <v>45</v>
      </c>
      <c r="AM9" s="292" t="s">
        <v>45</v>
      </c>
      <c r="AN9" s="292" t="s">
        <v>45</v>
      </c>
      <c r="AO9" s="292" t="s">
        <v>45</v>
      </c>
      <c r="AP9" s="295" t="s">
        <v>45</v>
      </c>
      <c r="AQ9" s="388" t="s">
        <v>96</v>
      </c>
      <c r="AR9" s="389"/>
      <c r="AS9" s="390"/>
      <c r="AT9" s="199" t="s">
        <v>48</v>
      </c>
      <c r="AU9" s="116"/>
      <c r="AV9" s="241" t="s">
        <v>44</v>
      </c>
      <c r="AW9" s="411" t="s">
        <v>125</v>
      </c>
      <c r="AX9" s="207">
        <f t="shared" si="0"/>
        <v>0</v>
      </c>
      <c r="AY9" s="235">
        <f t="shared" si="10"/>
        <v>0</v>
      </c>
      <c r="AZ9" s="287">
        <f t="shared" si="11"/>
        <v>1</v>
      </c>
      <c r="BA9" s="97">
        <v>0</v>
      </c>
      <c r="BB9" s="207">
        <v>0</v>
      </c>
      <c r="BC9" s="98">
        <v>0</v>
      </c>
      <c r="BD9" s="222">
        <v>0</v>
      </c>
      <c r="BE9" s="204">
        <f t="shared" si="12"/>
        <v>0</v>
      </c>
      <c r="BF9" s="98">
        <f t="shared" si="1"/>
        <v>0</v>
      </c>
      <c r="BG9" s="99">
        <f t="shared" si="13"/>
        <v>0</v>
      </c>
      <c r="BH9" s="99">
        <f t="shared" si="2"/>
        <v>9</v>
      </c>
      <c r="BI9" s="100">
        <f t="shared" si="23"/>
        <v>0</v>
      </c>
      <c r="BJ9" s="99">
        <f t="shared" si="14"/>
        <v>0</v>
      </c>
      <c r="BK9" s="106">
        <f t="shared" si="3"/>
        <v>0</v>
      </c>
      <c r="BL9" s="107">
        <f t="shared" si="4"/>
        <v>0</v>
      </c>
      <c r="BM9" s="102">
        <f t="shared" si="5"/>
        <v>0</v>
      </c>
      <c r="BN9" s="102">
        <f t="shared" si="6"/>
        <v>0</v>
      </c>
      <c r="BO9" s="101">
        <f t="shared" si="15"/>
        <v>0</v>
      </c>
      <c r="BP9" s="99">
        <f t="shared" si="16"/>
        <v>0</v>
      </c>
      <c r="BQ9" s="99">
        <f t="shared" si="17"/>
        <v>0</v>
      </c>
      <c r="BR9" s="99">
        <v>0</v>
      </c>
      <c r="BS9" s="95">
        <f t="shared" si="7"/>
        <v>8</v>
      </c>
      <c r="BT9" s="101">
        <f t="shared" si="18"/>
        <v>0</v>
      </c>
      <c r="BU9" s="216">
        <f t="shared" si="19"/>
        <v>0</v>
      </c>
      <c r="BV9" s="101">
        <f t="shared" si="20"/>
        <v>0</v>
      </c>
      <c r="BW9" s="101">
        <f t="shared" si="21"/>
        <v>0</v>
      </c>
      <c r="BX9" s="238">
        <f>COUNTIF(AD9:AW9,"фк/фа")</f>
        <v>0</v>
      </c>
      <c r="BY9" s="237">
        <f t="shared" si="22"/>
        <v>0</v>
      </c>
      <c r="BZ9" s="273">
        <v>11</v>
      </c>
      <c r="CA9" s="274"/>
      <c r="CB9" s="278">
        <v>0</v>
      </c>
      <c r="CC9" s="102">
        <f t="shared" si="8"/>
        <v>0</v>
      </c>
      <c r="CD9" s="103">
        <v>0</v>
      </c>
      <c r="CE9" s="104">
        <f t="shared" si="9"/>
        <v>0</v>
      </c>
      <c r="CF9" s="95">
        <v>0</v>
      </c>
      <c r="CG9" s="102">
        <v>0</v>
      </c>
      <c r="CH9" s="168">
        <v>0</v>
      </c>
    </row>
    <row r="10" spans="1:88" ht="15.75" thickBot="1">
      <c r="A10" s="371"/>
      <c r="B10" s="92" t="s">
        <v>3</v>
      </c>
      <c r="C10" s="203" t="s">
        <v>39</v>
      </c>
      <c r="D10" s="203" t="s">
        <v>39</v>
      </c>
      <c r="E10" s="203" t="s">
        <v>39</v>
      </c>
      <c r="F10" s="203" t="s">
        <v>39</v>
      </c>
      <c r="G10" s="203" t="s">
        <v>39</v>
      </c>
      <c r="H10" s="203" t="s">
        <v>39</v>
      </c>
      <c r="I10" s="224" t="s">
        <v>38</v>
      </c>
      <c r="J10" s="224" t="s">
        <v>38</v>
      </c>
      <c r="K10" s="241" t="s">
        <v>44</v>
      </c>
      <c r="L10" s="4"/>
      <c r="M10" s="4"/>
      <c r="N10" s="4"/>
      <c r="O10" s="4"/>
      <c r="P10" s="4"/>
      <c r="Q10" s="224" t="s">
        <v>38</v>
      </c>
      <c r="R10" s="224" t="s">
        <v>38</v>
      </c>
      <c r="S10" s="224" t="s">
        <v>38</v>
      </c>
      <c r="T10" s="224" t="s">
        <v>38</v>
      </c>
      <c r="U10" s="4"/>
      <c r="V10" s="4"/>
      <c r="W10" s="293" t="s">
        <v>57</v>
      </c>
      <c r="X10" s="229" t="s">
        <v>57</v>
      </c>
      <c r="Y10" s="229" t="s">
        <v>57</v>
      </c>
      <c r="Z10" s="231" t="s">
        <v>57</v>
      </c>
      <c r="AA10" s="202" t="s">
        <v>48</v>
      </c>
      <c r="AB10" s="199" t="s">
        <v>48</v>
      </c>
      <c r="AC10" s="199" t="s">
        <v>48</v>
      </c>
      <c r="AD10" s="199" t="s">
        <v>48</v>
      </c>
      <c r="AE10" s="199" t="s">
        <v>48</v>
      </c>
      <c r="AF10" s="199" t="s">
        <v>48</v>
      </c>
      <c r="AG10" s="199" t="s">
        <v>48</v>
      </c>
      <c r="AH10" s="199" t="s">
        <v>48</v>
      </c>
      <c r="AI10" s="201" t="s">
        <v>45</v>
      </c>
      <c r="AJ10" s="201" t="s">
        <v>45</v>
      </c>
      <c r="AK10" s="201" t="s">
        <v>45</v>
      </c>
      <c r="AL10" s="201" t="s">
        <v>45</v>
      </c>
      <c r="AM10" s="201" t="s">
        <v>45</v>
      </c>
      <c r="AN10" s="201" t="s">
        <v>45</v>
      </c>
      <c r="AO10" s="201" t="s">
        <v>45</v>
      </c>
      <c r="AP10" s="247" t="s">
        <v>45</v>
      </c>
      <c r="AQ10" s="388"/>
      <c r="AR10" s="389"/>
      <c r="AS10" s="390"/>
      <c r="AT10" s="199" t="s">
        <v>48</v>
      </c>
      <c r="AU10" s="219" t="s">
        <v>44</v>
      </c>
      <c r="AW10" s="412"/>
      <c r="AX10" s="207">
        <f t="shared" si="0"/>
        <v>0</v>
      </c>
      <c r="AY10" s="235">
        <f t="shared" si="10"/>
        <v>0</v>
      </c>
      <c r="AZ10" s="287">
        <f t="shared" si="11"/>
        <v>2</v>
      </c>
      <c r="BA10" s="170">
        <v>0</v>
      </c>
      <c r="BB10" s="210">
        <v>0</v>
      </c>
      <c r="BC10" s="98">
        <v>0</v>
      </c>
      <c r="BD10" s="109">
        <v>0</v>
      </c>
      <c r="BE10" s="204">
        <f t="shared" si="12"/>
        <v>6</v>
      </c>
      <c r="BF10" s="98">
        <f t="shared" si="1"/>
        <v>6</v>
      </c>
      <c r="BG10" s="99">
        <f t="shared" si="13"/>
        <v>0</v>
      </c>
      <c r="BH10" s="99">
        <f t="shared" si="2"/>
        <v>9</v>
      </c>
      <c r="BI10" s="107">
        <f t="shared" si="23"/>
        <v>0</v>
      </c>
      <c r="BJ10" s="99">
        <f t="shared" si="14"/>
        <v>0</v>
      </c>
      <c r="BK10" s="106">
        <f t="shared" si="3"/>
        <v>0</v>
      </c>
      <c r="BL10" s="107">
        <f t="shared" si="4"/>
        <v>0</v>
      </c>
      <c r="BM10" s="102">
        <f t="shared" si="5"/>
        <v>0</v>
      </c>
      <c r="BN10" s="102">
        <f t="shared" si="6"/>
        <v>0</v>
      </c>
      <c r="BO10" s="174">
        <f t="shared" si="15"/>
        <v>0</v>
      </c>
      <c r="BP10" s="99">
        <f t="shared" si="16"/>
        <v>0</v>
      </c>
      <c r="BQ10" s="99">
        <f t="shared" si="17"/>
        <v>0</v>
      </c>
      <c r="BR10" s="99">
        <v>0</v>
      </c>
      <c r="BS10" s="95">
        <f t="shared" si="7"/>
        <v>8</v>
      </c>
      <c r="BT10" s="107">
        <f t="shared" si="18"/>
        <v>0</v>
      </c>
      <c r="BU10" s="216">
        <f t="shared" si="19"/>
        <v>0</v>
      </c>
      <c r="BV10" s="99">
        <f t="shared" si="20"/>
        <v>0</v>
      </c>
      <c r="BW10" s="99">
        <f t="shared" si="21"/>
        <v>0</v>
      </c>
      <c r="BX10" s="238">
        <f>COUNTIF(AD10:AW10,"фк/фа")</f>
        <v>0</v>
      </c>
      <c r="BY10" s="237">
        <f t="shared" si="22"/>
        <v>4</v>
      </c>
      <c r="BZ10" s="274">
        <v>12</v>
      </c>
      <c r="CA10" s="274"/>
      <c r="CB10" s="278">
        <v>0</v>
      </c>
      <c r="CC10" s="107">
        <f t="shared" si="8"/>
        <v>0</v>
      </c>
      <c r="CD10" s="172">
        <v>0</v>
      </c>
      <c r="CE10" s="104">
        <f t="shared" si="9"/>
        <v>0</v>
      </c>
      <c r="CF10" s="95">
        <v>0</v>
      </c>
      <c r="CG10" s="102">
        <v>0</v>
      </c>
      <c r="CH10" s="168">
        <v>0</v>
      </c>
      <c r="CI10" s="86"/>
      <c r="CJ10" s="86"/>
    </row>
    <row r="11" spans="1:88" ht="15.75" thickBot="1">
      <c r="A11" s="371"/>
      <c r="B11" s="92" t="s">
        <v>33</v>
      </c>
      <c r="C11" s="203" t="s">
        <v>94</v>
      </c>
      <c r="D11" s="203" t="s">
        <v>94</v>
      </c>
      <c r="E11" s="203" t="s">
        <v>94</v>
      </c>
      <c r="F11" s="203" t="s">
        <v>94</v>
      </c>
      <c r="G11" s="203" t="s">
        <v>94</v>
      </c>
      <c r="H11" s="203" t="s">
        <v>94</v>
      </c>
      <c r="I11" s="293" t="s">
        <v>57</v>
      </c>
      <c r="J11" s="117"/>
      <c r="L11" s="4"/>
      <c r="M11" s="219" t="s">
        <v>44</v>
      </c>
      <c r="N11" s="219" t="s">
        <v>44</v>
      </c>
      <c r="O11" s="219" t="s">
        <v>44</v>
      </c>
      <c r="P11" s="219" t="s">
        <v>44</v>
      </c>
      <c r="Q11" s="117"/>
      <c r="R11" s="117"/>
      <c r="S11" s="4"/>
      <c r="T11" s="4"/>
      <c r="U11" s="205" t="s">
        <v>37</v>
      </c>
      <c r="V11" s="205" t="s">
        <v>37</v>
      </c>
      <c r="W11" s="205" t="s">
        <v>37</v>
      </c>
      <c r="X11" s="205" t="s">
        <v>37</v>
      </c>
      <c r="Y11" s="205" t="s">
        <v>37</v>
      </c>
      <c r="Z11" s="205" t="s">
        <v>37</v>
      </c>
      <c r="AA11" s="224" t="s">
        <v>38</v>
      </c>
      <c r="AB11" s="224" t="s">
        <v>38</v>
      </c>
      <c r="AC11" s="224" t="s">
        <v>38</v>
      </c>
      <c r="AD11" s="224" t="s">
        <v>38</v>
      </c>
      <c r="AE11" s="224" t="s">
        <v>38</v>
      </c>
      <c r="AF11" s="224" t="s">
        <v>38</v>
      </c>
      <c r="AG11" s="203" t="s">
        <v>61</v>
      </c>
      <c r="AH11" s="203" t="s">
        <v>61</v>
      </c>
      <c r="AI11" s="203" t="s">
        <v>61</v>
      </c>
      <c r="AJ11" s="203" t="s">
        <v>61</v>
      </c>
      <c r="AK11" s="203" t="s">
        <v>61</v>
      </c>
      <c r="AL11" s="203" t="s">
        <v>61</v>
      </c>
      <c r="AM11" s="125"/>
      <c r="AN11" s="125"/>
      <c r="AO11" s="116"/>
      <c r="AP11" s="121"/>
      <c r="AQ11" s="391"/>
      <c r="AR11" s="392"/>
      <c r="AS11" s="393"/>
      <c r="AT11" s="343" t="s">
        <v>146</v>
      </c>
      <c r="AU11" s="344"/>
      <c r="AV11" s="344"/>
      <c r="AW11" s="317" t="s">
        <v>123</v>
      </c>
      <c r="AX11" s="207">
        <f t="shared" si="0"/>
        <v>6</v>
      </c>
      <c r="AY11" s="235">
        <f t="shared" si="10"/>
        <v>0</v>
      </c>
      <c r="AZ11" s="287">
        <f t="shared" si="11"/>
        <v>4</v>
      </c>
      <c r="BA11" s="170">
        <v>0</v>
      </c>
      <c r="BB11" s="211">
        <v>0</v>
      </c>
      <c r="BC11" s="98">
        <v>0</v>
      </c>
      <c r="BD11" s="109">
        <v>0</v>
      </c>
      <c r="BE11" s="204">
        <f t="shared" si="12"/>
        <v>6</v>
      </c>
      <c r="BF11" s="98">
        <f t="shared" si="1"/>
        <v>0</v>
      </c>
      <c r="BG11" s="99">
        <f t="shared" si="13"/>
        <v>0</v>
      </c>
      <c r="BH11" s="99">
        <f t="shared" si="2"/>
        <v>0</v>
      </c>
      <c r="BI11" s="99">
        <f t="shared" si="23"/>
        <v>0</v>
      </c>
      <c r="BJ11" s="99">
        <f t="shared" si="14"/>
        <v>0</v>
      </c>
      <c r="BK11" s="106">
        <f t="shared" si="3"/>
        <v>0</v>
      </c>
      <c r="BL11" s="107">
        <f t="shared" si="4"/>
        <v>0</v>
      </c>
      <c r="BM11" s="102">
        <f t="shared" si="5"/>
        <v>0</v>
      </c>
      <c r="BN11" s="102">
        <f t="shared" si="6"/>
        <v>0</v>
      </c>
      <c r="BO11" s="107">
        <f t="shared" si="15"/>
        <v>0</v>
      </c>
      <c r="BP11" s="99">
        <f t="shared" si="16"/>
        <v>0</v>
      </c>
      <c r="BQ11" s="99">
        <f t="shared" si="17"/>
        <v>0</v>
      </c>
      <c r="BR11" s="99">
        <v>0</v>
      </c>
      <c r="BS11" s="95">
        <f t="shared" si="7"/>
        <v>0</v>
      </c>
      <c r="BT11" s="107">
        <f t="shared" si="18"/>
        <v>0</v>
      </c>
      <c r="BU11" s="216">
        <f t="shared" si="19"/>
        <v>0</v>
      </c>
      <c r="BV11" s="99">
        <f t="shared" si="20"/>
        <v>0</v>
      </c>
      <c r="BW11" s="99">
        <f t="shared" si="21"/>
        <v>0</v>
      </c>
      <c r="BX11" s="238">
        <f t="shared" si="24"/>
        <v>0</v>
      </c>
      <c r="BY11" s="237">
        <f t="shared" si="22"/>
        <v>1</v>
      </c>
      <c r="BZ11" s="271">
        <v>19</v>
      </c>
      <c r="CA11" s="274"/>
      <c r="CB11" s="279">
        <v>0</v>
      </c>
      <c r="CC11" s="100">
        <f t="shared" si="8"/>
        <v>0</v>
      </c>
      <c r="CD11" s="172">
        <v>0</v>
      </c>
      <c r="CE11" s="104">
        <f t="shared" si="9"/>
        <v>0</v>
      </c>
      <c r="CF11" s="95">
        <v>0</v>
      </c>
      <c r="CG11" s="102">
        <v>0</v>
      </c>
      <c r="CH11" s="168">
        <v>2</v>
      </c>
      <c r="CI11" s="86"/>
      <c r="CJ11" s="86"/>
    </row>
    <row r="12" spans="1:88" ht="15.75" thickBot="1">
      <c r="A12" s="371"/>
      <c r="B12" s="283" t="s">
        <v>4</v>
      </c>
      <c r="C12" s="129"/>
      <c r="D12" s="117"/>
      <c r="E12" s="117"/>
      <c r="F12" s="107"/>
      <c r="G12" s="227" t="s">
        <v>91</v>
      </c>
      <c r="H12" s="227" t="s">
        <v>91</v>
      </c>
      <c r="I12" s="227" t="s">
        <v>91</v>
      </c>
      <c r="J12" s="227" t="s">
        <v>91</v>
      </c>
      <c r="K12" s="116"/>
      <c r="L12" s="116"/>
      <c r="M12" s="116"/>
      <c r="N12" s="116"/>
      <c r="O12" s="116"/>
      <c r="P12" s="116"/>
      <c r="Q12" s="227" t="s">
        <v>91</v>
      </c>
      <c r="R12" s="227" t="s">
        <v>91</v>
      </c>
      <c r="S12" s="227" t="s">
        <v>91</v>
      </c>
      <c r="T12" s="227" t="s">
        <v>91</v>
      </c>
      <c r="U12" s="205" t="s">
        <v>37</v>
      </c>
      <c r="V12" s="205" t="s">
        <v>37</v>
      </c>
      <c r="W12" s="205" t="s">
        <v>37</v>
      </c>
      <c r="X12" s="205" t="s">
        <v>37</v>
      </c>
      <c r="Y12" s="205" t="s">
        <v>37</v>
      </c>
      <c r="Z12" s="205" t="s">
        <v>37</v>
      </c>
      <c r="AA12" s="346" t="s">
        <v>105</v>
      </c>
      <c r="AB12" s="347"/>
      <c r="AC12" s="347"/>
      <c r="AD12" s="347"/>
      <c r="AE12" s="347"/>
      <c r="AF12" s="347"/>
      <c r="AG12" s="347"/>
      <c r="AH12" s="347"/>
      <c r="AI12" s="347"/>
      <c r="AJ12" s="347"/>
      <c r="AK12" s="347"/>
      <c r="AL12" s="347"/>
      <c r="AM12" s="347"/>
      <c r="AN12" s="347"/>
      <c r="AO12" s="347"/>
      <c r="AP12" s="347"/>
      <c r="AQ12" s="346" t="s">
        <v>107</v>
      </c>
      <c r="AR12" s="347"/>
      <c r="AS12" s="365"/>
      <c r="AT12" s="343" t="s">
        <v>145</v>
      </c>
      <c r="AU12" s="344"/>
      <c r="AV12" s="344"/>
      <c r="AW12" s="319" t="s">
        <v>124</v>
      </c>
      <c r="AX12" s="207">
        <f t="shared" si="0"/>
        <v>6</v>
      </c>
      <c r="AY12" s="235">
        <f t="shared" si="10"/>
        <v>8</v>
      </c>
      <c r="AZ12" s="287">
        <f t="shared" si="11"/>
        <v>0</v>
      </c>
      <c r="BA12" s="170">
        <v>3</v>
      </c>
      <c r="BB12" s="213">
        <v>0</v>
      </c>
      <c r="BC12" s="98">
        <v>0</v>
      </c>
      <c r="BD12" s="109">
        <v>0</v>
      </c>
      <c r="BE12" s="204">
        <f t="shared" si="12"/>
        <v>0</v>
      </c>
      <c r="BF12" s="98">
        <f t="shared" si="1"/>
        <v>0</v>
      </c>
      <c r="BG12" s="99">
        <f t="shared" si="13"/>
        <v>0</v>
      </c>
      <c r="BH12" s="99">
        <f t="shared" si="2"/>
        <v>0</v>
      </c>
      <c r="BI12" s="100">
        <f t="shared" si="23"/>
        <v>0</v>
      </c>
      <c r="BJ12" s="99">
        <f t="shared" si="14"/>
        <v>0</v>
      </c>
      <c r="BK12" s="106">
        <f t="shared" si="3"/>
        <v>0</v>
      </c>
      <c r="BL12" s="107">
        <f t="shared" si="4"/>
        <v>0</v>
      </c>
      <c r="BM12" s="102">
        <f t="shared" si="5"/>
        <v>0</v>
      </c>
      <c r="BN12" s="102">
        <f t="shared" si="6"/>
        <v>0</v>
      </c>
      <c r="BO12" s="174">
        <f t="shared" si="15"/>
        <v>0</v>
      </c>
      <c r="BP12" s="99">
        <f t="shared" si="16"/>
        <v>0</v>
      </c>
      <c r="BQ12" s="99">
        <f t="shared" si="17"/>
        <v>0</v>
      </c>
      <c r="BR12" s="99">
        <v>0</v>
      </c>
      <c r="BS12" s="95">
        <f t="shared" si="7"/>
        <v>0</v>
      </c>
      <c r="BT12" s="107">
        <f t="shared" si="18"/>
        <v>0</v>
      </c>
      <c r="BU12" s="216">
        <f t="shared" si="19"/>
        <v>0</v>
      </c>
      <c r="BV12" s="99">
        <f t="shared" si="20"/>
        <v>0</v>
      </c>
      <c r="BW12" s="99">
        <f t="shared" si="21"/>
        <v>0</v>
      </c>
      <c r="BX12" s="238">
        <f>COUNTIF(AD12:AW12,"фк/фа")</f>
        <v>0</v>
      </c>
      <c r="BY12" s="237">
        <f t="shared" si="22"/>
        <v>0</v>
      </c>
      <c r="BZ12" s="271">
        <v>19</v>
      </c>
      <c r="CA12" s="274"/>
      <c r="CB12" s="279">
        <v>0</v>
      </c>
      <c r="CC12" s="171">
        <f t="shared" si="8"/>
        <v>0</v>
      </c>
      <c r="CD12" s="172">
        <v>0</v>
      </c>
      <c r="CE12" s="104">
        <f t="shared" si="9"/>
        <v>0</v>
      </c>
      <c r="CF12" s="95">
        <v>0</v>
      </c>
      <c r="CG12" s="102">
        <v>0</v>
      </c>
      <c r="CH12" s="168">
        <v>6</v>
      </c>
      <c r="CI12" s="86"/>
      <c r="CJ12" s="86"/>
    </row>
    <row r="13" spans="1:88" ht="15.75" thickBot="1">
      <c r="A13" s="112"/>
      <c r="B13" s="88" t="s">
        <v>36</v>
      </c>
      <c r="C13" s="363" t="s">
        <v>100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349"/>
      <c r="AE13" s="349"/>
      <c r="AF13" s="349"/>
      <c r="AG13" s="349"/>
      <c r="AH13" s="349"/>
      <c r="AI13" s="349"/>
      <c r="AJ13" s="349"/>
      <c r="AK13" s="349"/>
      <c r="AL13" s="349"/>
      <c r="AM13" s="349"/>
      <c r="AN13" s="349"/>
      <c r="AO13" s="349"/>
      <c r="AP13" s="349"/>
      <c r="AQ13" s="349"/>
      <c r="AR13" s="349"/>
      <c r="AS13" s="364"/>
      <c r="AT13" s="345"/>
      <c r="AU13" s="345"/>
      <c r="AV13" s="345"/>
      <c r="AW13" s="320"/>
      <c r="AX13" s="207">
        <f t="shared" si="0"/>
        <v>0</v>
      </c>
      <c r="AY13" s="235">
        <f t="shared" si="10"/>
        <v>0</v>
      </c>
      <c r="AZ13" s="287">
        <f t="shared" si="11"/>
        <v>0</v>
      </c>
      <c r="BA13" s="178">
        <v>5</v>
      </c>
      <c r="BB13" s="212">
        <v>5</v>
      </c>
      <c r="BC13" s="98">
        <v>0</v>
      </c>
      <c r="BD13" s="223">
        <v>0</v>
      </c>
      <c r="BE13" s="204">
        <f t="shared" si="12"/>
        <v>0</v>
      </c>
      <c r="BF13" s="98">
        <f t="shared" si="1"/>
        <v>0</v>
      </c>
      <c r="BG13" s="176">
        <f t="shared" si="13"/>
        <v>0</v>
      </c>
      <c r="BH13" s="99">
        <f t="shared" si="2"/>
        <v>0</v>
      </c>
      <c r="BI13" s="177">
        <f t="shared" si="23"/>
        <v>0</v>
      </c>
      <c r="BJ13" s="100">
        <f t="shared" si="14"/>
        <v>0</v>
      </c>
      <c r="BK13" s="106">
        <f t="shared" si="3"/>
        <v>0</v>
      </c>
      <c r="BL13" s="107">
        <f t="shared" si="4"/>
        <v>0</v>
      </c>
      <c r="BM13" s="102">
        <f t="shared" si="5"/>
        <v>0</v>
      </c>
      <c r="BN13" s="102">
        <f t="shared" si="6"/>
        <v>0</v>
      </c>
      <c r="BO13" s="177">
        <f t="shared" si="15"/>
        <v>0</v>
      </c>
      <c r="BP13" s="176">
        <f t="shared" si="16"/>
        <v>0</v>
      </c>
      <c r="BQ13" s="176">
        <f t="shared" si="17"/>
        <v>0</v>
      </c>
      <c r="BR13" s="176">
        <v>0</v>
      </c>
      <c r="BS13" s="95">
        <f t="shared" si="7"/>
        <v>0</v>
      </c>
      <c r="BT13" s="176">
        <f t="shared" si="18"/>
        <v>0</v>
      </c>
      <c r="BU13" s="216">
        <f t="shared" si="19"/>
        <v>0</v>
      </c>
      <c r="BV13" s="100">
        <f t="shared" si="20"/>
        <v>0</v>
      </c>
      <c r="BW13" s="177">
        <f t="shared" si="21"/>
        <v>0</v>
      </c>
      <c r="BX13" s="238">
        <f t="shared" si="24"/>
        <v>0</v>
      </c>
      <c r="BY13" s="237">
        <f t="shared" si="22"/>
        <v>0</v>
      </c>
      <c r="BZ13" s="272">
        <v>0</v>
      </c>
      <c r="CA13" s="274"/>
      <c r="CB13" s="280">
        <v>0</v>
      </c>
      <c r="CC13" s="177">
        <f t="shared" si="8"/>
        <v>0</v>
      </c>
      <c r="CD13" s="172">
        <v>0</v>
      </c>
      <c r="CE13" s="104">
        <f t="shared" si="9"/>
        <v>0</v>
      </c>
      <c r="CF13" s="95">
        <v>5</v>
      </c>
      <c r="CG13" s="102">
        <v>6</v>
      </c>
      <c r="CH13" s="168">
        <v>0</v>
      </c>
      <c r="CI13" s="86"/>
      <c r="CJ13" s="86"/>
    </row>
    <row r="14" spans="1:92" ht="15" customHeight="1" thickBot="1">
      <c r="A14" s="356" t="s">
        <v>7</v>
      </c>
      <c r="B14" s="139" t="s">
        <v>2</v>
      </c>
      <c r="C14" s="360" t="s">
        <v>102</v>
      </c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1"/>
      <c r="P14" s="361"/>
      <c r="Q14" s="361"/>
      <c r="R14" s="361"/>
      <c r="S14" s="361"/>
      <c r="T14" s="361"/>
      <c r="U14" s="361"/>
      <c r="V14" s="361"/>
      <c r="W14" s="361"/>
      <c r="X14" s="361"/>
      <c r="Y14" s="361"/>
      <c r="Z14" s="362"/>
      <c r="AA14" s="201" t="s">
        <v>45</v>
      </c>
      <c r="AB14" s="201" t="s">
        <v>45</v>
      </c>
      <c r="AC14" s="201" t="s">
        <v>45</v>
      </c>
      <c r="AD14" s="201" t="s">
        <v>45</v>
      </c>
      <c r="AE14" s="201" t="s">
        <v>45</v>
      </c>
      <c r="AF14" s="201" t="s">
        <v>45</v>
      </c>
      <c r="AG14" s="201" t="s">
        <v>45</v>
      </c>
      <c r="AH14" s="201" t="s">
        <v>45</v>
      </c>
      <c r="AI14" s="200" t="s">
        <v>48</v>
      </c>
      <c r="AJ14" s="200" t="s">
        <v>48</v>
      </c>
      <c r="AK14" s="200" t="s">
        <v>48</v>
      </c>
      <c r="AL14" s="200" t="s">
        <v>48</v>
      </c>
      <c r="AM14" s="200" t="s">
        <v>48</v>
      </c>
      <c r="AN14" s="200" t="s">
        <v>48</v>
      </c>
      <c r="AO14" s="200" t="s">
        <v>48</v>
      </c>
      <c r="AP14" s="256" t="s">
        <v>48</v>
      </c>
      <c r="AQ14" s="258" t="s">
        <v>95</v>
      </c>
      <c r="AR14" s="259" t="s">
        <v>95</v>
      </c>
      <c r="AS14" s="260" t="s">
        <v>95</v>
      </c>
      <c r="AT14" s="257" t="s">
        <v>37</v>
      </c>
      <c r="AU14" s="201" t="s">
        <v>45</v>
      </c>
      <c r="AV14" s="244" t="s">
        <v>48</v>
      </c>
      <c r="AW14" s="406" t="s">
        <v>122</v>
      </c>
      <c r="AX14" s="207">
        <f t="shared" si="0"/>
        <v>1</v>
      </c>
      <c r="AY14" s="235">
        <f>COUNTIF(C14:AX14,"фх(эл)")</f>
        <v>0</v>
      </c>
      <c r="AZ14" s="287">
        <f>COUNTIF(C14:AY14,"та")</f>
        <v>0</v>
      </c>
      <c r="BA14" s="96">
        <v>0</v>
      </c>
      <c r="BB14" s="207">
        <v>0</v>
      </c>
      <c r="BC14" s="98">
        <v>0</v>
      </c>
      <c r="BD14" s="109">
        <v>0</v>
      </c>
      <c r="BE14" s="204">
        <f>COUNTIF(C14:BD14,"пф")</f>
        <v>0</v>
      </c>
      <c r="BF14" s="98">
        <f t="shared" si="1"/>
        <v>0</v>
      </c>
      <c r="BG14" s="99">
        <f t="shared" si="13"/>
        <v>0</v>
      </c>
      <c r="BH14" s="99">
        <f t="shared" si="2"/>
        <v>9</v>
      </c>
      <c r="BI14" s="101">
        <f>COUNTIF(C14:AS14,"х")</f>
        <v>0</v>
      </c>
      <c r="BJ14" s="101">
        <f t="shared" si="14"/>
        <v>0</v>
      </c>
      <c r="BK14" s="106">
        <f t="shared" si="3"/>
        <v>0</v>
      </c>
      <c r="BL14" s="107">
        <f t="shared" si="4"/>
        <v>0</v>
      </c>
      <c r="BM14" s="102">
        <f t="shared" si="5"/>
        <v>0</v>
      </c>
      <c r="BN14" s="102">
        <f t="shared" si="6"/>
        <v>0</v>
      </c>
      <c r="BO14" s="174">
        <f t="shared" si="15"/>
        <v>0</v>
      </c>
      <c r="BP14" s="99">
        <f t="shared" si="16"/>
        <v>0</v>
      </c>
      <c r="BQ14" s="99">
        <f t="shared" si="17"/>
        <v>0</v>
      </c>
      <c r="BR14" s="99">
        <v>0</v>
      </c>
      <c r="BS14" s="95">
        <f t="shared" si="7"/>
        <v>9</v>
      </c>
      <c r="BT14" s="101">
        <f t="shared" si="18"/>
        <v>0</v>
      </c>
      <c r="BU14" s="216">
        <f t="shared" si="19"/>
        <v>0</v>
      </c>
      <c r="BV14" s="101">
        <f t="shared" si="20"/>
        <v>0</v>
      </c>
      <c r="BW14" s="99">
        <f t="shared" si="21"/>
        <v>0</v>
      </c>
      <c r="BX14" s="238">
        <f>COUNTIF(AD14:AW14,"фк/фа")</f>
        <v>0</v>
      </c>
      <c r="BY14" s="237">
        <f>COUNTIF(C14:BX14,"фк")</f>
        <v>0</v>
      </c>
      <c r="BZ14" s="273">
        <v>5</v>
      </c>
      <c r="CA14" s="274"/>
      <c r="CB14" s="273">
        <v>0</v>
      </c>
      <c r="CC14" s="102">
        <f t="shared" si="8"/>
        <v>0</v>
      </c>
      <c r="CD14" s="103">
        <v>0</v>
      </c>
      <c r="CE14" s="104">
        <f t="shared" si="9"/>
        <v>0</v>
      </c>
      <c r="CF14" s="95">
        <v>0</v>
      </c>
      <c r="CG14" s="102">
        <v>0</v>
      </c>
      <c r="CH14" s="168">
        <v>1</v>
      </c>
      <c r="CI14" s="142"/>
      <c r="CJ14" s="142"/>
      <c r="CK14" s="3"/>
      <c r="CL14" s="3"/>
      <c r="CM14" s="3"/>
      <c r="CN14" s="40"/>
    </row>
    <row r="15" spans="1:91" ht="14.25" customHeight="1" thickBot="1">
      <c r="A15" s="357"/>
      <c r="B15" s="284" t="s">
        <v>3</v>
      </c>
      <c r="C15" s="342" t="s">
        <v>103</v>
      </c>
      <c r="D15" s="342"/>
      <c r="E15" s="342"/>
      <c r="F15" s="342"/>
      <c r="G15" s="342"/>
      <c r="H15" s="342"/>
      <c r="I15" s="342"/>
      <c r="J15" s="342"/>
      <c r="K15" s="342"/>
      <c r="L15" s="342"/>
      <c r="M15" s="342"/>
      <c r="N15" s="342"/>
      <c r="O15" s="342"/>
      <c r="P15" s="342"/>
      <c r="Q15" s="342"/>
      <c r="R15" s="342"/>
      <c r="S15" s="342"/>
      <c r="T15" s="342"/>
      <c r="U15" s="342"/>
      <c r="V15" s="342"/>
      <c r="W15" s="342"/>
      <c r="X15" s="342"/>
      <c r="Y15" s="342"/>
      <c r="Z15" s="359"/>
      <c r="AA15" s="201" t="s">
        <v>45</v>
      </c>
      <c r="AB15" s="201" t="s">
        <v>45</v>
      </c>
      <c r="AC15" s="201" t="s">
        <v>45</v>
      </c>
      <c r="AD15" s="201" t="s">
        <v>45</v>
      </c>
      <c r="AE15" s="201" t="s">
        <v>45</v>
      </c>
      <c r="AF15" s="201" t="s">
        <v>45</v>
      </c>
      <c r="AG15" s="201" t="s">
        <v>45</v>
      </c>
      <c r="AH15" s="201" t="s">
        <v>45</v>
      </c>
      <c r="AI15" s="199" t="s">
        <v>48</v>
      </c>
      <c r="AJ15" s="199" t="s">
        <v>48</v>
      </c>
      <c r="AK15" s="199" t="s">
        <v>48</v>
      </c>
      <c r="AL15" s="199" t="s">
        <v>48</v>
      </c>
      <c r="AM15" s="199" t="s">
        <v>48</v>
      </c>
      <c r="AN15" s="199" t="s">
        <v>48</v>
      </c>
      <c r="AO15" s="199" t="s">
        <v>48</v>
      </c>
      <c r="AP15" s="244" t="s">
        <v>48</v>
      </c>
      <c r="AQ15" s="261" t="s">
        <v>37</v>
      </c>
      <c r="AR15" s="205" t="s">
        <v>37</v>
      </c>
      <c r="AS15" s="233" t="s">
        <v>37</v>
      </c>
      <c r="AT15" s="257" t="s">
        <v>37</v>
      </c>
      <c r="AU15" s="201" t="s">
        <v>45</v>
      </c>
      <c r="AV15" s="244" t="s">
        <v>48</v>
      </c>
      <c r="AW15" s="407"/>
      <c r="AX15" s="207">
        <f t="shared" si="0"/>
        <v>4</v>
      </c>
      <c r="AY15" s="235">
        <f t="shared" si="10"/>
        <v>0</v>
      </c>
      <c r="AZ15" s="287">
        <f t="shared" si="11"/>
        <v>0</v>
      </c>
      <c r="BA15" s="97">
        <v>0</v>
      </c>
      <c r="BB15" s="213">
        <v>0</v>
      </c>
      <c r="BC15" s="98">
        <v>0</v>
      </c>
      <c r="BD15" s="109">
        <v>0</v>
      </c>
      <c r="BE15" s="204">
        <f t="shared" si="12"/>
        <v>0</v>
      </c>
      <c r="BF15" s="98">
        <f t="shared" si="1"/>
        <v>0</v>
      </c>
      <c r="BG15" s="99">
        <f t="shared" si="13"/>
        <v>0</v>
      </c>
      <c r="BH15" s="99">
        <f t="shared" si="2"/>
        <v>9</v>
      </c>
      <c r="BI15" s="99">
        <f t="shared" si="23"/>
        <v>0</v>
      </c>
      <c r="BJ15" s="99">
        <f t="shared" si="14"/>
        <v>0</v>
      </c>
      <c r="BK15" s="106">
        <f t="shared" si="3"/>
        <v>0</v>
      </c>
      <c r="BL15" s="107">
        <f t="shared" si="4"/>
        <v>0</v>
      </c>
      <c r="BM15" s="102">
        <f t="shared" si="5"/>
        <v>0</v>
      </c>
      <c r="BN15" s="102">
        <f t="shared" si="6"/>
        <v>0</v>
      </c>
      <c r="BO15" s="171">
        <f t="shared" si="15"/>
        <v>0</v>
      </c>
      <c r="BP15" s="99">
        <f t="shared" si="16"/>
        <v>0</v>
      </c>
      <c r="BQ15" s="99">
        <f t="shared" si="17"/>
        <v>0</v>
      </c>
      <c r="BR15" s="99">
        <v>0</v>
      </c>
      <c r="BS15" s="95">
        <f t="shared" si="7"/>
        <v>9</v>
      </c>
      <c r="BT15" s="100">
        <f t="shared" si="18"/>
        <v>0</v>
      </c>
      <c r="BU15" s="216">
        <f t="shared" si="19"/>
        <v>0</v>
      </c>
      <c r="BV15" s="99">
        <f t="shared" si="20"/>
        <v>0</v>
      </c>
      <c r="BW15" s="99">
        <f t="shared" si="21"/>
        <v>0</v>
      </c>
      <c r="BX15" s="238">
        <f>COUNTIF(AD15:AW15,"фк/фа")</f>
        <v>0</v>
      </c>
      <c r="BY15" s="237">
        <f t="shared" si="22"/>
        <v>0</v>
      </c>
      <c r="BZ15" s="271">
        <v>19</v>
      </c>
      <c r="CA15" s="274"/>
      <c r="CB15" s="279">
        <v>0</v>
      </c>
      <c r="CC15" s="107">
        <f t="shared" si="8"/>
        <v>0</v>
      </c>
      <c r="CD15" s="179">
        <v>2</v>
      </c>
      <c r="CE15" s="104">
        <f t="shared" si="9"/>
        <v>0</v>
      </c>
      <c r="CF15" s="95">
        <v>0</v>
      </c>
      <c r="CG15" s="102">
        <v>0</v>
      </c>
      <c r="CH15" s="168">
        <v>6</v>
      </c>
      <c r="CI15" s="86"/>
      <c r="CJ15" s="86"/>
      <c r="CM15" s="3"/>
    </row>
    <row r="16" spans="1:88" ht="14.25" customHeight="1" thickBot="1">
      <c r="A16" s="357"/>
      <c r="B16" s="136" t="s">
        <v>33</v>
      </c>
      <c r="C16" s="224" t="s">
        <v>38</v>
      </c>
      <c r="D16" s="224" t="s">
        <v>38</v>
      </c>
      <c r="E16" s="224" t="s">
        <v>38</v>
      </c>
      <c r="F16" s="224" t="s">
        <v>38</v>
      </c>
      <c r="G16" s="4"/>
      <c r="H16" s="4"/>
      <c r="I16" s="203" t="s">
        <v>39</v>
      </c>
      <c r="J16" s="203" t="s">
        <v>39</v>
      </c>
      <c r="K16" s="229" t="s">
        <v>57</v>
      </c>
      <c r="L16" s="229" t="s">
        <v>57</v>
      </c>
      <c r="M16" s="229" t="s">
        <v>57</v>
      </c>
      <c r="N16" s="229" t="s">
        <v>57</v>
      </c>
      <c r="O16" s="229" t="s">
        <v>57</v>
      </c>
      <c r="P16" s="229" t="s">
        <v>57</v>
      </c>
      <c r="Q16" s="203" t="s">
        <v>39</v>
      </c>
      <c r="R16" s="203" t="s">
        <v>39</v>
      </c>
      <c r="S16" s="203" t="s">
        <v>39</v>
      </c>
      <c r="T16" s="203" t="s">
        <v>39</v>
      </c>
      <c r="U16" s="229" t="s">
        <v>57</v>
      </c>
      <c r="V16" s="229" t="s">
        <v>57</v>
      </c>
      <c r="W16" s="219" t="s">
        <v>44</v>
      </c>
      <c r="X16" s="219" t="s">
        <v>44</v>
      </c>
      <c r="Y16" s="219" t="s">
        <v>44</v>
      </c>
      <c r="Z16" s="219" t="s">
        <v>44</v>
      </c>
      <c r="AA16" s="346" t="s">
        <v>102</v>
      </c>
      <c r="AB16" s="347"/>
      <c r="AC16" s="347"/>
      <c r="AD16" s="347"/>
      <c r="AE16" s="347"/>
      <c r="AF16" s="347"/>
      <c r="AG16" s="347"/>
      <c r="AH16" s="347"/>
      <c r="AI16" s="347"/>
      <c r="AJ16" s="347"/>
      <c r="AK16" s="347"/>
      <c r="AL16" s="347"/>
      <c r="AM16" s="347"/>
      <c r="AN16" s="347"/>
      <c r="AO16" s="347"/>
      <c r="AP16" s="347"/>
      <c r="AQ16" s="376" t="s">
        <v>98</v>
      </c>
      <c r="AR16" s="377"/>
      <c r="AS16" s="378"/>
      <c r="AT16" s="346" t="s">
        <v>110</v>
      </c>
      <c r="AU16" s="347"/>
      <c r="AV16" s="347"/>
      <c r="AW16" s="331" t="s">
        <v>138</v>
      </c>
      <c r="AX16" s="207">
        <f>COUNTIF(I16:AW16,"па")</f>
        <v>0</v>
      </c>
      <c r="AY16" s="235">
        <f t="shared" si="10"/>
        <v>0</v>
      </c>
      <c r="AZ16" s="287">
        <f t="shared" si="11"/>
        <v>4</v>
      </c>
      <c r="BA16" s="170">
        <v>0</v>
      </c>
      <c r="BB16" s="213">
        <v>0</v>
      </c>
      <c r="BC16" s="98">
        <v>0</v>
      </c>
      <c r="BD16" s="109">
        <v>0</v>
      </c>
      <c r="BE16" s="204">
        <f t="shared" si="12"/>
        <v>4</v>
      </c>
      <c r="BF16" s="98">
        <f>COUNTIF(I16:BE16,"фа")</f>
        <v>6</v>
      </c>
      <c r="BG16" s="99">
        <f>COUNTIF(I16:AW16,"мо")</f>
        <v>0</v>
      </c>
      <c r="BH16" s="99">
        <f>COUNTIF(I16:BG16,"пр")</f>
        <v>0</v>
      </c>
      <c r="BI16" s="100">
        <f>COUNTIF(I16:AS16,"х")</f>
        <v>0</v>
      </c>
      <c r="BJ16" s="99">
        <f>COUNTIF(I16:AW16,"ог")</f>
        <v>0</v>
      </c>
      <c r="BK16" s="106">
        <f>COUNTIF(I16:BJ16,"фк/мб")</f>
        <v>0</v>
      </c>
      <c r="BL16" s="107">
        <f>COUNTIF(I16:BK16,"фк/мм")</f>
        <v>0</v>
      </c>
      <c r="BM16" s="102">
        <f>COUNTIF(I16:BL16,"фа/фк")</f>
        <v>0</v>
      </c>
      <c r="BN16" s="102">
        <f>COUNTIF(I16:BM16,"па/фк")</f>
        <v>0</v>
      </c>
      <c r="BO16" s="107">
        <f>COUNTIF(I16:AW16,"ос")</f>
        <v>0</v>
      </c>
      <c r="BP16" s="99">
        <f>COUNTIF(I16:AW16,"Тс")</f>
        <v>0</v>
      </c>
      <c r="BQ16" s="99">
        <f>COUNTIF(I16:AW16,"хс")</f>
        <v>0</v>
      </c>
      <c r="BR16" s="99">
        <v>0</v>
      </c>
      <c r="BS16" s="95">
        <f>COUNTIF(I16:BR16,"ох")</f>
        <v>0</v>
      </c>
      <c r="BT16" s="171">
        <f>COUNTIF(I16:AW16,"фт")</f>
        <v>0</v>
      </c>
      <c r="BU16" s="216">
        <f>COUNTIF(I16:AW16,"лд")</f>
        <v>0</v>
      </c>
      <c r="BV16" s="99">
        <f>COUNTIF(I16:AW16,"мм")</f>
        <v>0</v>
      </c>
      <c r="BW16" s="99">
        <f>COUNTIF(I16:AW16,"мм/")</f>
        <v>0</v>
      </c>
      <c r="BX16" s="238">
        <f t="shared" si="24"/>
        <v>0</v>
      </c>
      <c r="BY16" s="237">
        <f t="shared" si="22"/>
        <v>8</v>
      </c>
      <c r="BZ16" s="271">
        <v>13</v>
      </c>
      <c r="CA16" s="274"/>
      <c r="CB16" s="279">
        <v>0</v>
      </c>
      <c r="CC16" s="100">
        <f>COUNTIF(I16:CB16,"фл")</f>
        <v>0</v>
      </c>
      <c r="CD16" s="169">
        <v>6</v>
      </c>
      <c r="CE16" s="104">
        <f>COUNTIF(I16:CD16,"пфс")</f>
        <v>0</v>
      </c>
      <c r="CF16" s="95">
        <v>0</v>
      </c>
      <c r="CG16" s="102">
        <v>0</v>
      </c>
      <c r="CH16" s="168">
        <v>6</v>
      </c>
      <c r="CI16" s="86"/>
      <c r="CJ16" s="86"/>
    </row>
    <row r="17" spans="1:88" ht="13.5" customHeight="1" thickBot="1">
      <c r="A17" s="358"/>
      <c r="B17" s="135" t="s">
        <v>4</v>
      </c>
      <c r="C17" s="227" t="s">
        <v>91</v>
      </c>
      <c r="D17" s="227" t="s">
        <v>91</v>
      </c>
      <c r="E17" s="227" t="s">
        <v>91</v>
      </c>
      <c r="F17" s="227" t="s">
        <v>91</v>
      </c>
      <c r="G17" s="224" t="s">
        <v>38</v>
      </c>
      <c r="H17" s="224" t="s">
        <v>38</v>
      </c>
      <c r="I17" s="203" t="s">
        <v>94</v>
      </c>
      <c r="J17" s="203" t="s">
        <v>94</v>
      </c>
      <c r="K17" s="228" t="s">
        <v>38</v>
      </c>
      <c r="L17" s="116"/>
      <c r="M17" s="116"/>
      <c r="N17" s="116"/>
      <c r="O17" s="116"/>
      <c r="P17" s="228" t="s">
        <v>38</v>
      </c>
      <c r="Q17" s="203" t="s">
        <v>94</v>
      </c>
      <c r="R17" s="203" t="s">
        <v>94</v>
      </c>
      <c r="S17" s="203" t="s">
        <v>94</v>
      </c>
      <c r="T17" s="203" t="s">
        <v>94</v>
      </c>
      <c r="U17" s="224" t="s">
        <v>38</v>
      </c>
      <c r="V17" s="224" t="s">
        <v>38</v>
      </c>
      <c r="W17" s="116"/>
      <c r="X17" s="116"/>
      <c r="Y17" s="116"/>
      <c r="Z17" s="116"/>
      <c r="AA17" s="229" t="s">
        <v>57</v>
      </c>
      <c r="AB17" s="229" t="s">
        <v>57</v>
      </c>
      <c r="AC17" s="229" t="s">
        <v>57</v>
      </c>
      <c r="AD17" s="229" t="s">
        <v>57</v>
      </c>
      <c r="AE17" s="229" t="s">
        <v>57</v>
      </c>
      <c r="AF17" s="229" t="s">
        <v>57</v>
      </c>
      <c r="AG17" s="229" t="s">
        <v>57</v>
      </c>
      <c r="AH17" s="229" t="s">
        <v>57</v>
      </c>
      <c r="AI17" s="229" t="s">
        <v>57</v>
      </c>
      <c r="AJ17" s="231" t="s">
        <v>57</v>
      </c>
      <c r="AK17" s="229" t="s">
        <v>57</v>
      </c>
      <c r="AL17" s="231" t="s">
        <v>57</v>
      </c>
      <c r="AM17" s="4"/>
      <c r="AN17" s="4"/>
      <c r="AO17" s="4"/>
      <c r="AP17" s="4"/>
      <c r="AQ17" s="379"/>
      <c r="AR17" s="380"/>
      <c r="AS17" s="381"/>
      <c r="AT17" s="229" t="s">
        <v>57</v>
      </c>
      <c r="AU17" s="229" t="s">
        <v>57</v>
      </c>
      <c r="AV17" s="245" t="s">
        <v>57</v>
      </c>
      <c r="AW17" s="317" t="s">
        <v>120</v>
      </c>
      <c r="AX17" s="207">
        <f>COUNTIF(I17:AW17,"па")</f>
        <v>0</v>
      </c>
      <c r="AY17" s="235">
        <f t="shared" si="10"/>
        <v>4</v>
      </c>
      <c r="AZ17" s="287">
        <f t="shared" si="11"/>
        <v>0</v>
      </c>
      <c r="BA17" s="170">
        <v>6</v>
      </c>
      <c r="BB17" s="213">
        <v>0</v>
      </c>
      <c r="BC17" s="98">
        <v>0</v>
      </c>
      <c r="BD17" s="109">
        <v>0</v>
      </c>
      <c r="BE17" s="204">
        <f t="shared" si="12"/>
        <v>6</v>
      </c>
      <c r="BF17" s="98">
        <f>COUNTIF(I17:BE17,"фа")</f>
        <v>0</v>
      </c>
      <c r="BG17" s="99">
        <f>COUNTIF(I17:AW17,"мо")</f>
        <v>0</v>
      </c>
      <c r="BH17" s="99">
        <f>COUNTIF(I17:BG17,"пр")</f>
        <v>0</v>
      </c>
      <c r="BI17" s="107">
        <f>COUNTIF(I17:AS17,"х")</f>
        <v>0</v>
      </c>
      <c r="BJ17" s="99">
        <f>COUNTIF(I17:AW17,"ог")</f>
        <v>0</v>
      </c>
      <c r="BK17" s="106">
        <f>COUNTIF(I17:BJ17,"фк/мб")</f>
        <v>0</v>
      </c>
      <c r="BL17" s="107">
        <f>COUNTIF(I17:BK17,"фк/мм")</f>
        <v>0</v>
      </c>
      <c r="BM17" s="102">
        <f>COUNTIF(I17:BL17,"фа/фк")</f>
        <v>0</v>
      </c>
      <c r="BN17" s="102">
        <f>COUNTIF(I17:BM17,"па/фк")</f>
        <v>0</v>
      </c>
      <c r="BO17" s="107">
        <f>COUNTIF(I17:AW17,"ос")</f>
        <v>0</v>
      </c>
      <c r="BP17" s="99">
        <f>COUNTIF(I17:AW17,"Тс")</f>
        <v>0</v>
      </c>
      <c r="BQ17" s="99">
        <f>COUNTIF(I17:AW17,"хс")</f>
        <v>0</v>
      </c>
      <c r="BR17" s="99">
        <v>0</v>
      </c>
      <c r="BS17" s="95">
        <f>COUNTIF(I17:BR17,"ох")</f>
        <v>0</v>
      </c>
      <c r="BT17" s="171">
        <f>COUNTIF(I17:AW17,"фт")</f>
        <v>0</v>
      </c>
      <c r="BU17" s="216">
        <f>COUNTIF(I17:AW17,"лд")</f>
        <v>0</v>
      </c>
      <c r="BV17" s="99">
        <f>COUNTIF(I17:AW17,"мм")</f>
        <v>0</v>
      </c>
      <c r="BW17" s="99">
        <f>COUNTIF(I17:AW17,"мм/")</f>
        <v>0</v>
      </c>
      <c r="BX17" s="238">
        <f>COUNTIF(AG17:AW17,"фк/фа")</f>
        <v>0</v>
      </c>
      <c r="BY17" s="237">
        <f t="shared" si="22"/>
        <v>15</v>
      </c>
      <c r="BZ17" s="271">
        <v>6</v>
      </c>
      <c r="CA17" s="274"/>
      <c r="CB17" s="279">
        <v>0</v>
      </c>
      <c r="CC17" s="171">
        <f>COUNTIF(I17:CB17,"фл")</f>
        <v>0</v>
      </c>
      <c r="CD17" s="172">
        <v>4</v>
      </c>
      <c r="CE17" s="104">
        <f>COUNTIF(I17:CD17,"пфс")</f>
        <v>0</v>
      </c>
      <c r="CF17" s="95">
        <v>0</v>
      </c>
      <c r="CG17" s="102">
        <v>0</v>
      </c>
      <c r="CH17" s="168">
        <v>0</v>
      </c>
      <c r="CI17" s="86"/>
      <c r="CJ17" s="86"/>
    </row>
    <row r="18" spans="1:88" ht="15.75" thickBot="1">
      <c r="A18" s="112"/>
      <c r="B18" s="141" t="s">
        <v>36</v>
      </c>
      <c r="C18" s="120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122"/>
      <c r="AA18" s="120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118"/>
      <c r="AQ18" s="262"/>
      <c r="AR18" s="138"/>
      <c r="AS18" s="137"/>
      <c r="AT18" s="349"/>
      <c r="AU18" s="349"/>
      <c r="AV18" s="349"/>
      <c r="AW18" s="320"/>
      <c r="AX18" s="207">
        <f aca="true" t="shared" si="25" ref="AX18:AX33">COUNTIF(C18:AW18,"па")</f>
        <v>0</v>
      </c>
      <c r="AY18" s="235">
        <f t="shared" si="10"/>
        <v>0</v>
      </c>
      <c r="AZ18" s="287">
        <f t="shared" si="11"/>
        <v>0</v>
      </c>
      <c r="BA18" s="178">
        <v>6</v>
      </c>
      <c r="BB18" s="212">
        <v>3</v>
      </c>
      <c r="BC18" s="98">
        <v>0</v>
      </c>
      <c r="BD18" s="223">
        <v>6</v>
      </c>
      <c r="BE18" s="204">
        <f t="shared" si="12"/>
        <v>0</v>
      </c>
      <c r="BF18" s="98">
        <f aca="true" t="shared" si="26" ref="BF18:BF33">COUNTIF(C18:BE18,"фа")</f>
        <v>0</v>
      </c>
      <c r="BG18" s="176">
        <f aca="true" t="shared" si="27" ref="BG18:BG33">COUNTIF(C18:AW18,"мо")</f>
        <v>0</v>
      </c>
      <c r="BH18" s="99">
        <f aca="true" t="shared" si="28" ref="BH18:BH33">COUNTIF(C18:BG18,"пр")</f>
        <v>0</v>
      </c>
      <c r="BI18" s="177">
        <f aca="true" t="shared" si="29" ref="BI18:BI33">COUNTIF(C18:AS18,"х")</f>
        <v>0</v>
      </c>
      <c r="BJ18" s="100">
        <f aca="true" t="shared" si="30" ref="BJ18:BJ33">COUNTIF(C18:AW18,"ог")</f>
        <v>0</v>
      </c>
      <c r="BK18" s="106">
        <f aca="true" t="shared" si="31" ref="BK18:BK33">COUNTIF(C18:BJ18,"фк/мб")</f>
        <v>0</v>
      </c>
      <c r="BL18" s="107">
        <f aca="true" t="shared" si="32" ref="BL18:BL33">COUNTIF(C18:BK18,"фк/мм")</f>
        <v>0</v>
      </c>
      <c r="BM18" s="102">
        <f aca="true" t="shared" si="33" ref="BM18:BM33">COUNTIF(C18:BL18,"фа/фк")</f>
        <v>0</v>
      </c>
      <c r="BN18" s="102">
        <f aca="true" t="shared" si="34" ref="BN18:BN33">COUNTIF(C18:BM18,"па/фк")</f>
        <v>0</v>
      </c>
      <c r="BO18" s="177">
        <f aca="true" t="shared" si="35" ref="BO18:BO33">COUNTIF(C18:AW18,"ос")</f>
        <v>0</v>
      </c>
      <c r="BP18" s="176">
        <f aca="true" t="shared" si="36" ref="BP18:BP33">COUNTIF(C18:AW18,"Тс")</f>
        <v>0</v>
      </c>
      <c r="BQ18" s="176">
        <f aca="true" t="shared" si="37" ref="BQ18:BQ33">COUNTIF(C18:AW18,"хс")</f>
        <v>0</v>
      </c>
      <c r="BR18" s="176">
        <v>0</v>
      </c>
      <c r="BS18" s="95">
        <f aca="true" t="shared" si="38" ref="BS18:BS33">COUNTIF(C18:BR18,"ох")</f>
        <v>0</v>
      </c>
      <c r="BT18" s="177">
        <f aca="true" t="shared" si="39" ref="BT18:BT33">COUNTIF(C18:AW18,"фт")</f>
        <v>0</v>
      </c>
      <c r="BU18" s="216">
        <f aca="true" t="shared" si="40" ref="BU18:BU33">COUNTIF(C18:AW18,"лд")</f>
        <v>0</v>
      </c>
      <c r="BV18" s="100">
        <f aca="true" t="shared" si="41" ref="BV18:BV33">COUNTIF(C18:AW18,"мм")</f>
        <v>0</v>
      </c>
      <c r="BW18" s="100">
        <f aca="true" t="shared" si="42" ref="BW18:BW33">COUNTIF(C18:AW18,"мм/")</f>
        <v>0</v>
      </c>
      <c r="BX18" s="238">
        <f t="shared" si="24"/>
        <v>0</v>
      </c>
      <c r="BY18" s="237">
        <f t="shared" si="22"/>
        <v>0</v>
      </c>
      <c r="BZ18" s="275">
        <v>0</v>
      </c>
      <c r="CA18" s="274"/>
      <c r="CB18" s="275">
        <v>0</v>
      </c>
      <c r="CC18" s="177">
        <f aca="true" t="shared" si="43" ref="CC18:CC33">COUNTIF(C18:CB18,"фл")</f>
        <v>0</v>
      </c>
      <c r="CD18" s="172">
        <v>0</v>
      </c>
      <c r="CE18" s="104">
        <f aca="true" t="shared" si="44" ref="CE18:CE30">COUNTIF(C18:CD18,"пфс")</f>
        <v>0</v>
      </c>
      <c r="CF18" s="95">
        <v>5</v>
      </c>
      <c r="CG18" s="102">
        <v>7</v>
      </c>
      <c r="CH18" s="168">
        <v>0</v>
      </c>
      <c r="CI18" s="86"/>
      <c r="CJ18" s="86"/>
    </row>
    <row r="19" spans="1:88" ht="15.75" thickBot="1">
      <c r="A19" s="384" t="s">
        <v>8</v>
      </c>
      <c r="B19" s="91" t="s">
        <v>2</v>
      </c>
      <c r="C19" s="382" t="s">
        <v>148</v>
      </c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83"/>
      <c r="P19" s="383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282"/>
      <c r="AB19" s="205" t="s">
        <v>37</v>
      </c>
      <c r="AC19" s="205" t="s">
        <v>37</v>
      </c>
      <c r="AD19" s="205" t="s">
        <v>37</v>
      </c>
      <c r="AE19" s="205" t="s">
        <v>37</v>
      </c>
      <c r="AF19" s="205" t="s">
        <v>37</v>
      </c>
      <c r="AG19" s="203" t="s">
        <v>88</v>
      </c>
      <c r="AH19" s="203" t="s">
        <v>88</v>
      </c>
      <c r="AI19" s="203" t="s">
        <v>88</v>
      </c>
      <c r="AJ19" s="203" t="s">
        <v>88</v>
      </c>
      <c r="AK19" s="203" t="s">
        <v>88</v>
      </c>
      <c r="AL19" s="203" t="s">
        <v>88</v>
      </c>
      <c r="AM19" s="219" t="s">
        <v>44</v>
      </c>
      <c r="AN19" s="219" t="s">
        <v>44</v>
      </c>
      <c r="AO19" s="219" t="s">
        <v>44</v>
      </c>
      <c r="AP19" s="241" t="s">
        <v>44</v>
      </c>
      <c r="AQ19" s="333" t="s">
        <v>99</v>
      </c>
      <c r="AR19" s="334"/>
      <c r="AS19" s="335"/>
      <c r="AT19" s="263" t="s">
        <v>38</v>
      </c>
      <c r="AU19" s="224" t="s">
        <v>38</v>
      </c>
      <c r="AV19" s="243" t="s">
        <v>38</v>
      </c>
      <c r="AW19" s="404" t="s">
        <v>121</v>
      </c>
      <c r="AX19" s="207">
        <f t="shared" si="25"/>
        <v>5</v>
      </c>
      <c r="AY19" s="235">
        <f>COUNTIF(C19:AX19,"фх(эл)")</f>
        <v>0</v>
      </c>
      <c r="AZ19" s="287">
        <f>COUNTIF(C19:AY19,"та")</f>
        <v>4</v>
      </c>
      <c r="BA19" s="96">
        <v>0</v>
      </c>
      <c r="BB19" s="211">
        <v>0</v>
      </c>
      <c r="BC19" s="98">
        <v>0</v>
      </c>
      <c r="BD19" s="109">
        <v>0</v>
      </c>
      <c r="BE19" s="204">
        <f>COUNTIF(C19:BD19,"пф")</f>
        <v>3</v>
      </c>
      <c r="BF19" s="98">
        <f t="shared" si="26"/>
        <v>0</v>
      </c>
      <c r="BG19" s="99">
        <f t="shared" si="27"/>
        <v>0</v>
      </c>
      <c r="BH19" s="99">
        <f t="shared" si="28"/>
        <v>0</v>
      </c>
      <c r="BI19" s="100">
        <f t="shared" si="29"/>
        <v>0</v>
      </c>
      <c r="BJ19" s="101">
        <f t="shared" si="30"/>
        <v>0</v>
      </c>
      <c r="BK19" s="106">
        <f t="shared" si="31"/>
        <v>0</v>
      </c>
      <c r="BL19" s="107">
        <f t="shared" si="32"/>
        <v>0</v>
      </c>
      <c r="BM19" s="102">
        <f t="shared" si="33"/>
        <v>0</v>
      </c>
      <c r="BN19" s="102">
        <f t="shared" si="34"/>
        <v>0</v>
      </c>
      <c r="BO19" s="174">
        <f t="shared" si="35"/>
        <v>0</v>
      </c>
      <c r="BP19" s="99">
        <f t="shared" si="36"/>
        <v>0</v>
      </c>
      <c r="BQ19" s="99">
        <f t="shared" si="37"/>
        <v>0</v>
      </c>
      <c r="BR19" s="99">
        <v>0</v>
      </c>
      <c r="BS19" s="95">
        <f t="shared" si="38"/>
        <v>0</v>
      </c>
      <c r="BT19" s="100">
        <f t="shared" si="39"/>
        <v>0</v>
      </c>
      <c r="BU19" s="216">
        <f t="shared" si="40"/>
        <v>0</v>
      </c>
      <c r="BV19" s="101">
        <f t="shared" si="41"/>
        <v>0</v>
      </c>
      <c r="BW19" s="101">
        <f t="shared" si="42"/>
        <v>0</v>
      </c>
      <c r="BX19" s="238">
        <f>COUNTIF(AD19:AW19,"фк/фа")</f>
        <v>0</v>
      </c>
      <c r="BY19" s="237">
        <f>COUNTIF(C19:BX19,"фк")</f>
        <v>0</v>
      </c>
      <c r="BZ19" s="274">
        <v>12</v>
      </c>
      <c r="CA19" s="274"/>
      <c r="CB19" s="278">
        <v>0</v>
      </c>
      <c r="CC19" s="101">
        <f t="shared" si="43"/>
        <v>0</v>
      </c>
      <c r="CD19" s="103">
        <v>0</v>
      </c>
      <c r="CE19" s="104">
        <f>COUNTIF(C19:CD19,"пфс")</f>
        <v>0</v>
      </c>
      <c r="CF19" s="95">
        <v>0</v>
      </c>
      <c r="CG19" s="102">
        <v>0</v>
      </c>
      <c r="CH19" s="168">
        <v>0</v>
      </c>
      <c r="CI19" s="86"/>
      <c r="CJ19" s="86"/>
    </row>
    <row r="20" spans="1:88" ht="15.75" thickBot="1">
      <c r="A20" s="368"/>
      <c r="B20" s="289" t="s">
        <v>3</v>
      </c>
      <c r="C20" s="219" t="s">
        <v>44</v>
      </c>
      <c r="D20" s="219" t="s">
        <v>44</v>
      </c>
      <c r="E20" s="293" t="s">
        <v>57</v>
      </c>
      <c r="F20" s="293" t="s">
        <v>57</v>
      </c>
      <c r="G20" s="117"/>
      <c r="H20" s="293" t="s">
        <v>57</v>
      </c>
      <c r="I20" s="219" t="s">
        <v>44</v>
      </c>
      <c r="J20" s="219" t="s">
        <v>44</v>
      </c>
      <c r="K20" s="201" t="s">
        <v>45</v>
      </c>
      <c r="L20" s="201" t="s">
        <v>45</v>
      </c>
      <c r="M20" s="201" t="s">
        <v>45</v>
      </c>
      <c r="N20" s="201" t="s">
        <v>45</v>
      </c>
      <c r="O20" s="201" t="s">
        <v>45</v>
      </c>
      <c r="P20" s="201" t="s">
        <v>45</v>
      </c>
      <c r="Q20" s="201" t="s">
        <v>45</v>
      </c>
      <c r="R20" s="201" t="s">
        <v>45</v>
      </c>
      <c r="S20" s="117"/>
      <c r="T20" s="117"/>
      <c r="U20" s="4"/>
      <c r="V20" s="4"/>
      <c r="W20" s="200" t="s">
        <v>48</v>
      </c>
      <c r="X20" s="200" t="s">
        <v>48</v>
      </c>
      <c r="Y20" s="200" t="s">
        <v>48</v>
      </c>
      <c r="Z20" s="256" t="s">
        <v>48</v>
      </c>
      <c r="AA20" s="4"/>
      <c r="AB20" s="205" t="s">
        <v>37</v>
      </c>
      <c r="AC20" s="205" t="s">
        <v>37</v>
      </c>
      <c r="AD20" s="205" t="s">
        <v>37</v>
      </c>
      <c r="AE20" s="205" t="s">
        <v>37</v>
      </c>
      <c r="AF20" s="205" t="s">
        <v>37</v>
      </c>
      <c r="AG20" s="203" t="s">
        <v>39</v>
      </c>
      <c r="AH20" s="203" t="s">
        <v>39</v>
      </c>
      <c r="AI20" s="203" t="s">
        <v>39</v>
      </c>
      <c r="AJ20" s="203" t="s">
        <v>39</v>
      </c>
      <c r="AK20" s="203" t="s">
        <v>39</v>
      </c>
      <c r="AL20" s="203" t="s">
        <v>39</v>
      </c>
      <c r="AM20" s="4"/>
      <c r="AN20" s="4"/>
      <c r="AO20" s="4"/>
      <c r="AP20" s="4"/>
      <c r="AQ20" s="336"/>
      <c r="AR20" s="336"/>
      <c r="AS20" s="337"/>
      <c r="AT20" s="201" t="s">
        <v>45</v>
      </c>
      <c r="AU20" s="199" t="s">
        <v>48</v>
      </c>
      <c r="AV20" s="242" t="s">
        <v>37</v>
      </c>
      <c r="AW20" s="405"/>
      <c r="AX20" s="207">
        <f t="shared" si="25"/>
        <v>6</v>
      </c>
      <c r="AY20" s="235">
        <f>COUNTIF(C20:AX20,"фх(эл)")</f>
        <v>0</v>
      </c>
      <c r="AZ20" s="287">
        <f>COUNTIF(C20:AY20,"та")</f>
        <v>4</v>
      </c>
      <c r="BA20" s="97">
        <v>0</v>
      </c>
      <c r="BB20" s="213">
        <v>0</v>
      </c>
      <c r="BC20" s="98">
        <v>0</v>
      </c>
      <c r="BD20" s="109">
        <v>0</v>
      </c>
      <c r="BE20" s="204">
        <f>COUNTIF(C20:BD20,"пф")</f>
        <v>0</v>
      </c>
      <c r="BF20" s="98">
        <f t="shared" si="26"/>
        <v>6</v>
      </c>
      <c r="BG20" s="99">
        <f t="shared" si="27"/>
        <v>0</v>
      </c>
      <c r="BH20" s="99">
        <f>COUNTIF(C20:BG20,"пр")</f>
        <v>5</v>
      </c>
      <c r="BI20" s="171">
        <f>COUNTIF(C20:AS20,"х")</f>
        <v>0</v>
      </c>
      <c r="BJ20" s="99">
        <f t="shared" si="30"/>
        <v>0</v>
      </c>
      <c r="BK20" s="106">
        <f t="shared" si="31"/>
        <v>0</v>
      </c>
      <c r="BL20" s="107">
        <f t="shared" si="32"/>
        <v>0</v>
      </c>
      <c r="BM20" s="102">
        <f t="shared" si="33"/>
        <v>0</v>
      </c>
      <c r="BN20" s="102">
        <f t="shared" si="34"/>
        <v>0</v>
      </c>
      <c r="BO20" s="171">
        <f t="shared" si="35"/>
        <v>0</v>
      </c>
      <c r="BP20" s="99">
        <f t="shared" si="36"/>
        <v>0</v>
      </c>
      <c r="BQ20" s="99">
        <f t="shared" si="37"/>
        <v>0</v>
      </c>
      <c r="BR20" s="99">
        <v>0</v>
      </c>
      <c r="BS20" s="95">
        <f>COUNTIF(C20:BR20,"ох")</f>
        <v>9</v>
      </c>
      <c r="BT20" s="171">
        <f t="shared" si="39"/>
        <v>0</v>
      </c>
      <c r="BU20" s="216">
        <f t="shared" si="40"/>
        <v>0</v>
      </c>
      <c r="BV20" s="99">
        <f t="shared" si="41"/>
        <v>0</v>
      </c>
      <c r="BW20" s="99">
        <f t="shared" si="42"/>
        <v>0</v>
      </c>
      <c r="BX20" s="238">
        <f>COUNTIF(AD20:AW20,"фк/фа")</f>
        <v>0</v>
      </c>
      <c r="BY20" s="237">
        <f>COUNTIF(C20:BX20,"фк")</f>
        <v>3</v>
      </c>
      <c r="BZ20" s="271">
        <v>20</v>
      </c>
      <c r="CA20" s="274"/>
      <c r="CB20" s="279">
        <v>0</v>
      </c>
      <c r="CC20" s="100">
        <f t="shared" si="43"/>
        <v>0</v>
      </c>
      <c r="CD20" s="179">
        <v>4</v>
      </c>
      <c r="CE20" s="104">
        <f>COUNTIF(C20:CD20,"пфс")</f>
        <v>0</v>
      </c>
      <c r="CF20" s="95">
        <v>0</v>
      </c>
      <c r="CG20" s="102">
        <v>0</v>
      </c>
      <c r="CH20" s="168">
        <v>0</v>
      </c>
      <c r="CI20" s="86"/>
      <c r="CJ20" s="86"/>
    </row>
    <row r="21" spans="1:88" ht="15.75" thickBot="1">
      <c r="A21" s="368"/>
      <c r="B21" s="284" t="s">
        <v>33</v>
      </c>
      <c r="C21" s="4"/>
      <c r="D21" s="205" t="s">
        <v>37</v>
      </c>
      <c r="E21" s="205" t="s">
        <v>37</v>
      </c>
      <c r="F21" s="205" t="s">
        <v>37</v>
      </c>
      <c r="G21" s="205" t="s">
        <v>37</v>
      </c>
      <c r="H21" s="205" t="s">
        <v>37</v>
      </c>
      <c r="I21" s="4"/>
      <c r="J21" s="4"/>
      <c r="K21" s="201" t="s">
        <v>45</v>
      </c>
      <c r="L21" s="201" t="s">
        <v>45</v>
      </c>
      <c r="M21" s="201" t="s">
        <v>45</v>
      </c>
      <c r="N21" s="201" t="s">
        <v>45</v>
      </c>
      <c r="O21" s="201" t="s">
        <v>45</v>
      </c>
      <c r="P21" s="201" t="s">
        <v>45</v>
      </c>
      <c r="Q21" s="201" t="s">
        <v>45</v>
      </c>
      <c r="R21" s="201" t="s">
        <v>45</v>
      </c>
      <c r="S21" s="219" t="s">
        <v>44</v>
      </c>
      <c r="T21" s="219" t="s">
        <v>44</v>
      </c>
      <c r="U21" s="219" t="s">
        <v>44</v>
      </c>
      <c r="V21" s="219" t="s">
        <v>44</v>
      </c>
      <c r="W21" s="199" t="s">
        <v>48</v>
      </c>
      <c r="X21" s="199" t="s">
        <v>48</v>
      </c>
      <c r="Y21" s="199" t="s">
        <v>48</v>
      </c>
      <c r="Z21" s="199" t="s">
        <v>48</v>
      </c>
      <c r="AA21" s="346" t="s">
        <v>106</v>
      </c>
      <c r="AB21" s="347"/>
      <c r="AC21" s="347"/>
      <c r="AD21" s="347"/>
      <c r="AE21" s="347"/>
      <c r="AF21" s="347"/>
      <c r="AG21" s="347"/>
      <c r="AH21" s="347"/>
      <c r="AI21" s="347"/>
      <c r="AJ21" s="347"/>
      <c r="AK21" s="347"/>
      <c r="AL21" s="347"/>
      <c r="AM21" s="347"/>
      <c r="AN21" s="347"/>
      <c r="AO21" s="347"/>
      <c r="AP21" s="347"/>
      <c r="AQ21" s="338"/>
      <c r="AR21" s="339"/>
      <c r="AS21" s="340"/>
      <c r="AT21" s="201" t="s">
        <v>45</v>
      </c>
      <c r="AU21" s="199" t="s">
        <v>48</v>
      </c>
      <c r="AV21" s="242" t="s">
        <v>37</v>
      </c>
      <c r="AW21" s="321" t="s">
        <v>57</v>
      </c>
      <c r="AX21" s="207">
        <f t="shared" si="25"/>
        <v>6</v>
      </c>
      <c r="AY21" s="235">
        <f t="shared" si="10"/>
        <v>0</v>
      </c>
      <c r="AZ21" s="287">
        <f t="shared" si="11"/>
        <v>4</v>
      </c>
      <c r="BA21" s="170">
        <v>0</v>
      </c>
      <c r="BB21" s="210">
        <v>0</v>
      </c>
      <c r="BC21" s="98">
        <v>0</v>
      </c>
      <c r="BD21" s="109">
        <v>0</v>
      </c>
      <c r="BE21" s="204">
        <f t="shared" si="12"/>
        <v>0</v>
      </c>
      <c r="BF21" s="98">
        <f t="shared" si="26"/>
        <v>0</v>
      </c>
      <c r="BG21" s="99">
        <f t="shared" si="27"/>
        <v>0</v>
      </c>
      <c r="BH21" s="99">
        <f t="shared" si="28"/>
        <v>5</v>
      </c>
      <c r="BI21" s="171">
        <f t="shared" si="29"/>
        <v>0</v>
      </c>
      <c r="BJ21" s="99">
        <f t="shared" si="30"/>
        <v>0</v>
      </c>
      <c r="BK21" s="106">
        <f t="shared" si="31"/>
        <v>0</v>
      </c>
      <c r="BL21" s="107">
        <f t="shared" si="32"/>
        <v>0</v>
      </c>
      <c r="BM21" s="102">
        <f t="shared" si="33"/>
        <v>0</v>
      </c>
      <c r="BN21" s="102">
        <f t="shared" si="34"/>
        <v>0</v>
      </c>
      <c r="BO21" s="171">
        <f t="shared" si="35"/>
        <v>0</v>
      </c>
      <c r="BP21" s="99">
        <f t="shared" si="36"/>
        <v>0</v>
      </c>
      <c r="BQ21" s="99">
        <f t="shared" si="37"/>
        <v>0</v>
      </c>
      <c r="BR21" s="99">
        <v>0</v>
      </c>
      <c r="BS21" s="95">
        <f t="shared" si="38"/>
        <v>9</v>
      </c>
      <c r="BT21" s="107">
        <f t="shared" si="39"/>
        <v>0</v>
      </c>
      <c r="BU21" s="216">
        <f t="shared" si="40"/>
        <v>0</v>
      </c>
      <c r="BV21" s="99">
        <f t="shared" si="41"/>
        <v>0</v>
      </c>
      <c r="BW21" s="99">
        <f t="shared" si="42"/>
        <v>0</v>
      </c>
      <c r="BX21" s="238">
        <f>COUNTIF(AQ21:AW21,"фк/фа")</f>
        <v>0</v>
      </c>
      <c r="BY21" s="237">
        <f t="shared" si="22"/>
        <v>1</v>
      </c>
      <c r="BZ21" s="271">
        <v>15</v>
      </c>
      <c r="CA21" s="274"/>
      <c r="CB21" s="279">
        <v>0</v>
      </c>
      <c r="CC21" s="107">
        <f t="shared" si="43"/>
        <v>0</v>
      </c>
      <c r="CD21" s="169">
        <v>4</v>
      </c>
      <c r="CE21" s="104">
        <f t="shared" si="44"/>
        <v>0</v>
      </c>
      <c r="CF21" s="95">
        <v>0</v>
      </c>
      <c r="CG21" s="102">
        <v>0</v>
      </c>
      <c r="CH21" s="168">
        <v>0</v>
      </c>
      <c r="CI21" s="86"/>
      <c r="CJ21" s="86"/>
    </row>
    <row r="22" spans="1:88" ht="15.75" thickBot="1">
      <c r="A22" s="368"/>
      <c r="B22" s="284" t="s">
        <v>4</v>
      </c>
      <c r="C22" s="4"/>
      <c r="D22" s="205" t="s">
        <v>37</v>
      </c>
      <c r="E22" s="205" t="s">
        <v>37</v>
      </c>
      <c r="F22" s="205" t="s">
        <v>37</v>
      </c>
      <c r="G22" s="205" t="s">
        <v>37</v>
      </c>
      <c r="H22" s="205" t="s">
        <v>37</v>
      </c>
      <c r="I22" s="116"/>
      <c r="J22" s="116"/>
      <c r="K22" s="227" t="s">
        <v>91</v>
      </c>
      <c r="L22" s="227" t="s">
        <v>91</v>
      </c>
      <c r="M22" s="227" t="s">
        <v>91</v>
      </c>
      <c r="N22" s="227" t="s">
        <v>91</v>
      </c>
      <c r="O22" s="227" t="s">
        <v>91</v>
      </c>
      <c r="P22" s="227" t="s">
        <v>91</v>
      </c>
      <c r="Q22" s="107"/>
      <c r="R22" s="107"/>
      <c r="S22" s="116"/>
      <c r="T22" s="116"/>
      <c r="U22" s="116"/>
      <c r="V22" s="116"/>
      <c r="W22" s="117"/>
      <c r="X22" s="117"/>
      <c r="Y22" s="117"/>
      <c r="Z22" s="89"/>
      <c r="AA22" s="227" t="s">
        <v>91</v>
      </c>
      <c r="AB22" s="227" t="s">
        <v>91</v>
      </c>
      <c r="AC22" s="227" t="s">
        <v>91</v>
      </c>
      <c r="AD22" s="227" t="s">
        <v>91</v>
      </c>
      <c r="AE22" s="227" t="s">
        <v>91</v>
      </c>
      <c r="AF22" s="227" t="s">
        <v>91</v>
      </c>
      <c r="AG22" s="117"/>
      <c r="AH22" s="117"/>
      <c r="AI22" s="117"/>
      <c r="AJ22" s="117"/>
      <c r="AK22" s="117"/>
      <c r="AL22" s="117"/>
      <c r="AM22" s="117"/>
      <c r="AN22" s="117"/>
      <c r="AO22" s="117"/>
      <c r="AP22" s="119"/>
      <c r="AQ22" s="264" t="s">
        <v>38</v>
      </c>
      <c r="AR22" s="265" t="s">
        <v>38</v>
      </c>
      <c r="AS22" s="266" t="s">
        <v>38</v>
      </c>
      <c r="AT22" s="413" t="s">
        <v>149</v>
      </c>
      <c r="AU22" s="414"/>
      <c r="AV22" s="414"/>
      <c r="AW22" s="322"/>
      <c r="AX22" s="207">
        <f t="shared" si="25"/>
        <v>5</v>
      </c>
      <c r="AY22" s="235">
        <f t="shared" si="10"/>
        <v>12</v>
      </c>
      <c r="AZ22" s="287">
        <f t="shared" si="11"/>
        <v>0</v>
      </c>
      <c r="BA22" s="170">
        <v>0</v>
      </c>
      <c r="BB22" s="211">
        <v>0</v>
      </c>
      <c r="BC22" s="98">
        <v>0</v>
      </c>
      <c r="BD22" s="109">
        <v>0</v>
      </c>
      <c r="BE22" s="204">
        <f t="shared" si="12"/>
        <v>3</v>
      </c>
      <c r="BF22" s="98">
        <f t="shared" si="26"/>
        <v>0</v>
      </c>
      <c r="BG22" s="99">
        <f t="shared" si="27"/>
        <v>0</v>
      </c>
      <c r="BH22" s="99">
        <f t="shared" si="28"/>
        <v>0</v>
      </c>
      <c r="BI22" s="171">
        <f t="shared" si="29"/>
        <v>0</v>
      </c>
      <c r="BJ22" s="99">
        <f t="shared" si="30"/>
        <v>0</v>
      </c>
      <c r="BK22" s="106">
        <f t="shared" si="31"/>
        <v>0</v>
      </c>
      <c r="BL22" s="107">
        <f t="shared" si="32"/>
        <v>0</v>
      </c>
      <c r="BM22" s="102">
        <f t="shared" si="33"/>
        <v>0</v>
      </c>
      <c r="BN22" s="102">
        <f t="shared" si="34"/>
        <v>0</v>
      </c>
      <c r="BO22" s="171">
        <f t="shared" si="35"/>
        <v>0</v>
      </c>
      <c r="BP22" s="99">
        <f t="shared" si="36"/>
        <v>0</v>
      </c>
      <c r="BQ22" s="99">
        <f t="shared" si="37"/>
        <v>0</v>
      </c>
      <c r="BR22" s="99">
        <v>0</v>
      </c>
      <c r="BS22" s="95">
        <f t="shared" si="38"/>
        <v>0</v>
      </c>
      <c r="BT22" s="100">
        <f t="shared" si="39"/>
        <v>0</v>
      </c>
      <c r="BU22" s="216">
        <f t="shared" si="40"/>
        <v>0</v>
      </c>
      <c r="BV22" s="99">
        <f t="shared" si="41"/>
        <v>0</v>
      </c>
      <c r="BW22" s="99">
        <f t="shared" si="42"/>
        <v>0</v>
      </c>
      <c r="BX22" s="238">
        <f t="shared" si="24"/>
        <v>0</v>
      </c>
      <c r="BY22" s="237">
        <f t="shared" si="22"/>
        <v>0</v>
      </c>
      <c r="BZ22" s="271">
        <v>9</v>
      </c>
      <c r="CA22" s="274"/>
      <c r="CB22" s="279">
        <v>0</v>
      </c>
      <c r="CC22" s="100">
        <f t="shared" si="43"/>
        <v>0</v>
      </c>
      <c r="CD22" s="179">
        <v>4</v>
      </c>
      <c r="CE22" s="104">
        <f t="shared" si="44"/>
        <v>0</v>
      </c>
      <c r="CF22" s="95">
        <v>0</v>
      </c>
      <c r="CG22" s="102">
        <v>0</v>
      </c>
      <c r="CH22" s="168">
        <v>0</v>
      </c>
      <c r="CI22" s="86"/>
      <c r="CJ22" s="86"/>
    </row>
    <row r="23" spans="1:88" ht="15.75" thickBot="1">
      <c r="A23" s="113"/>
      <c r="B23" s="140" t="s">
        <v>36</v>
      </c>
      <c r="C23" s="348" t="s">
        <v>152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349"/>
      <c r="AE23" s="349"/>
      <c r="AF23" s="349"/>
      <c r="AG23" s="349"/>
      <c r="AH23" s="349"/>
      <c r="AI23" s="349"/>
      <c r="AJ23" s="349"/>
      <c r="AK23" s="349"/>
      <c r="AL23" s="349"/>
      <c r="AM23" s="349"/>
      <c r="AN23" s="349"/>
      <c r="AO23" s="349"/>
      <c r="AP23" s="349"/>
      <c r="AQ23" s="349"/>
      <c r="AR23" s="349"/>
      <c r="AS23" s="350"/>
      <c r="AT23" s="349"/>
      <c r="AU23" s="349"/>
      <c r="AV23" s="349"/>
      <c r="AW23" s="323"/>
      <c r="AX23" s="207">
        <f t="shared" si="25"/>
        <v>0</v>
      </c>
      <c r="AY23" s="235">
        <f t="shared" si="10"/>
        <v>0</v>
      </c>
      <c r="AZ23" s="287">
        <f t="shared" si="11"/>
        <v>0</v>
      </c>
      <c r="BA23" s="178">
        <v>0</v>
      </c>
      <c r="BB23" s="212">
        <v>5</v>
      </c>
      <c r="BC23" s="98">
        <v>0</v>
      </c>
      <c r="BD23" s="223">
        <v>7</v>
      </c>
      <c r="BE23" s="204">
        <f t="shared" si="12"/>
        <v>0</v>
      </c>
      <c r="BF23" s="98">
        <f t="shared" si="26"/>
        <v>0</v>
      </c>
      <c r="BG23" s="176">
        <f t="shared" si="27"/>
        <v>0</v>
      </c>
      <c r="BH23" s="99">
        <f t="shared" si="28"/>
        <v>0</v>
      </c>
      <c r="BI23" s="177">
        <f t="shared" si="29"/>
        <v>0</v>
      </c>
      <c r="BJ23" s="177">
        <f t="shared" si="30"/>
        <v>0</v>
      </c>
      <c r="BK23" s="106">
        <f t="shared" si="31"/>
        <v>0</v>
      </c>
      <c r="BL23" s="107">
        <f t="shared" si="32"/>
        <v>0</v>
      </c>
      <c r="BM23" s="102">
        <f t="shared" si="33"/>
        <v>0</v>
      </c>
      <c r="BN23" s="102">
        <f t="shared" si="34"/>
        <v>0</v>
      </c>
      <c r="BO23" s="177">
        <f t="shared" si="35"/>
        <v>0</v>
      </c>
      <c r="BP23" s="176">
        <f t="shared" si="36"/>
        <v>0</v>
      </c>
      <c r="BQ23" s="176">
        <f t="shared" si="37"/>
        <v>0</v>
      </c>
      <c r="BR23" s="176">
        <v>0</v>
      </c>
      <c r="BS23" s="95">
        <f t="shared" si="38"/>
        <v>0</v>
      </c>
      <c r="BT23" s="177">
        <f t="shared" si="39"/>
        <v>0</v>
      </c>
      <c r="BU23" s="216">
        <f t="shared" si="40"/>
        <v>0</v>
      </c>
      <c r="BV23" s="177">
        <f t="shared" si="41"/>
        <v>0</v>
      </c>
      <c r="BW23" s="177">
        <f t="shared" si="42"/>
        <v>0</v>
      </c>
      <c r="BX23" s="238">
        <f t="shared" si="24"/>
        <v>0</v>
      </c>
      <c r="BY23" s="237">
        <f t="shared" si="22"/>
        <v>0</v>
      </c>
      <c r="BZ23" s="275">
        <v>3</v>
      </c>
      <c r="CA23" s="274"/>
      <c r="CB23" s="281">
        <v>0</v>
      </c>
      <c r="CC23" s="177">
        <f t="shared" si="43"/>
        <v>0</v>
      </c>
      <c r="CD23" s="180">
        <v>0</v>
      </c>
      <c r="CE23" s="104">
        <f t="shared" si="44"/>
        <v>0</v>
      </c>
      <c r="CF23" s="95">
        <v>6</v>
      </c>
      <c r="CG23" s="102">
        <v>0</v>
      </c>
      <c r="CH23" s="168">
        <v>0</v>
      </c>
      <c r="CI23" s="86"/>
      <c r="CJ23" s="86"/>
    </row>
    <row r="24" spans="1:88" ht="15.75" thickBot="1">
      <c r="A24" s="358" t="s">
        <v>9</v>
      </c>
      <c r="B24" s="139" t="s">
        <v>2</v>
      </c>
      <c r="C24" s="307" t="s">
        <v>45</v>
      </c>
      <c r="D24" s="308" t="s">
        <v>45</v>
      </c>
      <c r="E24" s="308" t="s">
        <v>45</v>
      </c>
      <c r="F24" s="308" t="s">
        <v>45</v>
      </c>
      <c r="G24" s="308" t="s">
        <v>45</v>
      </c>
      <c r="H24" s="308" t="s">
        <v>45</v>
      </c>
      <c r="I24" s="308" t="s">
        <v>45</v>
      </c>
      <c r="J24" s="308" t="s">
        <v>45</v>
      </c>
      <c r="K24" s="309" t="s">
        <v>48</v>
      </c>
      <c r="L24" s="309" t="s">
        <v>48</v>
      </c>
      <c r="M24" s="309" t="s">
        <v>48</v>
      </c>
      <c r="N24" s="309" t="s">
        <v>48</v>
      </c>
      <c r="O24" s="309" t="s">
        <v>48</v>
      </c>
      <c r="P24" s="309" t="s">
        <v>48</v>
      </c>
      <c r="Q24" s="309" t="s">
        <v>48</v>
      </c>
      <c r="R24" s="309" t="s">
        <v>48</v>
      </c>
      <c r="S24" s="5"/>
      <c r="T24" s="310"/>
      <c r="U24" s="251" t="s">
        <v>94</v>
      </c>
      <c r="V24" s="251" t="s">
        <v>94</v>
      </c>
      <c r="W24" s="251" t="s">
        <v>94</v>
      </c>
      <c r="X24" s="251" t="s">
        <v>94</v>
      </c>
      <c r="Y24" s="251" t="s">
        <v>94</v>
      </c>
      <c r="Z24" s="251" t="s">
        <v>94</v>
      </c>
      <c r="AA24" s="311" t="s">
        <v>44</v>
      </c>
      <c r="AB24" s="311" t="s">
        <v>44</v>
      </c>
      <c r="AC24" s="124"/>
      <c r="AD24" s="124"/>
      <c r="AE24" s="124"/>
      <c r="AF24" s="124"/>
      <c r="AG24" s="259" t="s">
        <v>37</v>
      </c>
      <c r="AH24" s="259" t="s">
        <v>37</v>
      </c>
      <c r="AI24" s="259" t="s">
        <v>37</v>
      </c>
      <c r="AJ24" s="259" t="s">
        <v>37</v>
      </c>
      <c r="AK24" s="259" t="s">
        <v>37</v>
      </c>
      <c r="AL24" s="259" t="s">
        <v>37</v>
      </c>
      <c r="AM24" s="230" t="s">
        <v>57</v>
      </c>
      <c r="AN24" s="230" t="s">
        <v>57</v>
      </c>
      <c r="AO24" s="230" t="s">
        <v>57</v>
      </c>
      <c r="AP24" s="312" t="s">
        <v>57</v>
      </c>
      <c r="AQ24" s="351" t="s">
        <v>97</v>
      </c>
      <c r="AR24" s="352"/>
      <c r="AS24" s="353"/>
      <c r="AT24" s="360" t="s">
        <v>142</v>
      </c>
      <c r="AU24" s="361"/>
      <c r="AV24" s="361"/>
      <c r="AW24" s="5"/>
      <c r="AX24" s="207">
        <f t="shared" si="25"/>
        <v>6</v>
      </c>
      <c r="AY24" s="235">
        <f t="shared" si="10"/>
        <v>0</v>
      </c>
      <c r="AZ24" s="287">
        <f t="shared" si="11"/>
        <v>2</v>
      </c>
      <c r="BA24" s="97">
        <v>0</v>
      </c>
      <c r="BB24" s="207">
        <v>0</v>
      </c>
      <c r="BC24" s="98">
        <v>0</v>
      </c>
      <c r="BD24" s="109">
        <v>0</v>
      </c>
      <c r="BE24" s="204">
        <f t="shared" si="12"/>
        <v>0</v>
      </c>
      <c r="BF24" s="98">
        <f t="shared" si="26"/>
        <v>0</v>
      </c>
      <c r="BG24" s="99">
        <f t="shared" si="27"/>
        <v>0</v>
      </c>
      <c r="BH24" s="99">
        <f t="shared" si="28"/>
        <v>8</v>
      </c>
      <c r="BI24" s="100">
        <f t="shared" si="29"/>
        <v>0</v>
      </c>
      <c r="BJ24" s="99">
        <f t="shared" si="30"/>
        <v>0</v>
      </c>
      <c r="BK24" s="106">
        <f t="shared" si="31"/>
        <v>0</v>
      </c>
      <c r="BL24" s="107">
        <f t="shared" si="32"/>
        <v>0</v>
      </c>
      <c r="BM24" s="102">
        <f t="shared" si="33"/>
        <v>0</v>
      </c>
      <c r="BN24" s="102">
        <f t="shared" si="34"/>
        <v>0</v>
      </c>
      <c r="BO24" s="174">
        <f t="shared" si="35"/>
        <v>0</v>
      </c>
      <c r="BP24" s="99">
        <f t="shared" si="36"/>
        <v>0</v>
      </c>
      <c r="BQ24" s="99">
        <f t="shared" si="37"/>
        <v>0</v>
      </c>
      <c r="BR24" s="99">
        <v>0</v>
      </c>
      <c r="BS24" s="95">
        <f t="shared" si="38"/>
        <v>8</v>
      </c>
      <c r="BT24" s="100">
        <f t="shared" si="39"/>
        <v>0</v>
      </c>
      <c r="BU24" s="216">
        <f t="shared" si="40"/>
        <v>0</v>
      </c>
      <c r="BV24" s="99">
        <f t="shared" si="41"/>
        <v>0</v>
      </c>
      <c r="BW24" s="99">
        <f t="shared" si="42"/>
        <v>0</v>
      </c>
      <c r="BX24" s="238">
        <f>COUNTIF(AD24:AW24,"фк/фа")</f>
        <v>0</v>
      </c>
      <c r="BY24" s="237">
        <f t="shared" si="22"/>
        <v>4</v>
      </c>
      <c r="BZ24" s="276">
        <v>10</v>
      </c>
      <c r="CA24" s="274"/>
      <c r="CB24" s="276">
        <v>5</v>
      </c>
      <c r="CC24" s="102">
        <f t="shared" si="43"/>
        <v>0</v>
      </c>
      <c r="CD24" s="181">
        <v>2</v>
      </c>
      <c r="CE24" s="104">
        <f t="shared" si="44"/>
        <v>0</v>
      </c>
      <c r="CF24" s="95">
        <v>0</v>
      </c>
      <c r="CG24" s="102">
        <v>0</v>
      </c>
      <c r="CH24" s="168">
        <v>0</v>
      </c>
      <c r="CI24" s="86"/>
      <c r="CJ24" s="86"/>
    </row>
    <row r="25" spans="1:88" ht="15.75" thickBot="1">
      <c r="A25" s="368"/>
      <c r="B25" s="284" t="s">
        <v>3</v>
      </c>
      <c r="C25" s="313" t="s">
        <v>45</v>
      </c>
      <c r="D25" s="201" t="s">
        <v>45</v>
      </c>
      <c r="E25" s="201" t="s">
        <v>45</v>
      </c>
      <c r="F25" s="201" t="s">
        <v>45</v>
      </c>
      <c r="G25" s="201" t="s">
        <v>45</v>
      </c>
      <c r="H25" s="201" t="s">
        <v>45</v>
      </c>
      <c r="I25" s="201" t="s">
        <v>45</v>
      </c>
      <c r="J25" s="201" t="s">
        <v>45</v>
      </c>
      <c r="K25" s="199" t="s">
        <v>48</v>
      </c>
      <c r="L25" s="199" t="s">
        <v>48</v>
      </c>
      <c r="M25" s="199" t="s">
        <v>48</v>
      </c>
      <c r="N25" s="199" t="s">
        <v>48</v>
      </c>
      <c r="O25" s="199" t="s">
        <v>48</v>
      </c>
      <c r="P25" s="199" t="s">
        <v>48</v>
      </c>
      <c r="Q25" s="199" t="s">
        <v>48</v>
      </c>
      <c r="R25" s="199" t="s">
        <v>48</v>
      </c>
      <c r="S25" s="229" t="s">
        <v>57</v>
      </c>
      <c r="T25" s="229" t="s">
        <v>57</v>
      </c>
      <c r="U25" s="203" t="s">
        <v>39</v>
      </c>
      <c r="V25" s="203" t="s">
        <v>39</v>
      </c>
      <c r="W25" s="203" t="s">
        <v>39</v>
      </c>
      <c r="X25" s="203" t="s">
        <v>39</v>
      </c>
      <c r="Y25" s="203" t="s">
        <v>39</v>
      </c>
      <c r="Z25" s="203" t="s">
        <v>39</v>
      </c>
      <c r="AA25" s="3"/>
      <c r="AB25" s="3"/>
      <c r="AC25" s="219" t="s">
        <v>44</v>
      </c>
      <c r="AD25" s="219" t="s">
        <v>44</v>
      </c>
      <c r="AE25" s="219" t="s">
        <v>44</v>
      </c>
      <c r="AF25" s="219" t="s">
        <v>44</v>
      </c>
      <c r="AG25" s="205" t="s">
        <v>37</v>
      </c>
      <c r="AH25" s="205" t="s">
        <v>37</v>
      </c>
      <c r="AI25" s="205" t="s">
        <v>37</v>
      </c>
      <c r="AJ25" s="205" t="s">
        <v>37</v>
      </c>
      <c r="AK25" s="205" t="s">
        <v>37</v>
      </c>
      <c r="AL25" s="205" t="s">
        <v>37</v>
      </c>
      <c r="AM25" s="4"/>
      <c r="AN25" s="4"/>
      <c r="AO25" s="4"/>
      <c r="AP25" s="4"/>
      <c r="AQ25" s="354"/>
      <c r="AR25" s="354"/>
      <c r="AS25" s="355"/>
      <c r="AT25" s="410" t="s">
        <v>143</v>
      </c>
      <c r="AU25" s="347"/>
      <c r="AV25" s="347"/>
      <c r="AW25" s="317" t="s">
        <v>57</v>
      </c>
      <c r="AX25" s="207">
        <f t="shared" si="25"/>
        <v>6</v>
      </c>
      <c r="AY25" s="235">
        <f t="shared" si="10"/>
        <v>0</v>
      </c>
      <c r="AZ25" s="287">
        <f t="shared" si="11"/>
        <v>4</v>
      </c>
      <c r="BA25" s="173">
        <v>0</v>
      </c>
      <c r="BB25" s="213">
        <v>0</v>
      </c>
      <c r="BC25" s="98">
        <v>0</v>
      </c>
      <c r="BD25" s="109">
        <v>0</v>
      </c>
      <c r="BE25" s="204">
        <f t="shared" si="12"/>
        <v>0</v>
      </c>
      <c r="BF25" s="98">
        <f t="shared" si="26"/>
        <v>6</v>
      </c>
      <c r="BG25" s="99">
        <f t="shared" si="27"/>
        <v>0</v>
      </c>
      <c r="BH25" s="99">
        <f t="shared" si="28"/>
        <v>8</v>
      </c>
      <c r="BI25" s="107">
        <f t="shared" si="29"/>
        <v>0</v>
      </c>
      <c r="BJ25" s="99">
        <f t="shared" si="30"/>
        <v>0</v>
      </c>
      <c r="BK25" s="106">
        <f t="shared" si="31"/>
        <v>0</v>
      </c>
      <c r="BL25" s="107">
        <f t="shared" si="32"/>
        <v>0</v>
      </c>
      <c r="BM25" s="102">
        <f t="shared" si="33"/>
        <v>0</v>
      </c>
      <c r="BN25" s="102">
        <f t="shared" si="34"/>
        <v>0</v>
      </c>
      <c r="BO25" s="107">
        <f t="shared" si="35"/>
        <v>0</v>
      </c>
      <c r="BP25" s="99">
        <f t="shared" si="36"/>
        <v>0</v>
      </c>
      <c r="BQ25" s="99">
        <f t="shared" si="37"/>
        <v>0</v>
      </c>
      <c r="BR25" s="99">
        <v>0</v>
      </c>
      <c r="BS25" s="95">
        <f t="shared" si="38"/>
        <v>8</v>
      </c>
      <c r="BT25" s="171">
        <f t="shared" si="39"/>
        <v>0</v>
      </c>
      <c r="BU25" s="216">
        <f t="shared" si="40"/>
        <v>0</v>
      </c>
      <c r="BV25" s="99">
        <f t="shared" si="41"/>
        <v>0</v>
      </c>
      <c r="BW25" s="99">
        <f t="shared" si="42"/>
        <v>0</v>
      </c>
      <c r="BX25" s="238">
        <f t="shared" si="24"/>
        <v>0</v>
      </c>
      <c r="BY25" s="237">
        <f t="shared" si="22"/>
        <v>3</v>
      </c>
      <c r="BZ25" s="271">
        <v>17</v>
      </c>
      <c r="CA25" s="274"/>
      <c r="CB25" s="279">
        <v>0</v>
      </c>
      <c r="CC25" s="171">
        <f t="shared" si="43"/>
        <v>0</v>
      </c>
      <c r="CD25" s="179">
        <v>2</v>
      </c>
      <c r="CE25" s="104">
        <f t="shared" si="44"/>
        <v>0</v>
      </c>
      <c r="CF25" s="95">
        <v>0</v>
      </c>
      <c r="CG25" s="102">
        <v>0</v>
      </c>
      <c r="CH25" s="168">
        <v>6</v>
      </c>
      <c r="CI25" s="86"/>
      <c r="CJ25" s="86"/>
    </row>
    <row r="26" spans="1:88" ht="15.75" thickBot="1">
      <c r="A26" s="368"/>
      <c r="B26" s="284" t="s">
        <v>33</v>
      </c>
      <c r="C26" s="314"/>
      <c r="D26" s="293" t="s">
        <v>57</v>
      </c>
      <c r="E26" s="219" t="s">
        <v>44</v>
      </c>
      <c r="F26" s="219" t="s">
        <v>44</v>
      </c>
      <c r="G26" s="219" t="s">
        <v>44</v>
      </c>
      <c r="H26" s="219" t="s">
        <v>44</v>
      </c>
      <c r="I26" s="205" t="s">
        <v>37</v>
      </c>
      <c r="J26" s="205" t="s">
        <v>37</v>
      </c>
      <c r="K26" s="203" t="s">
        <v>39</v>
      </c>
      <c r="L26" s="203" t="s">
        <v>39</v>
      </c>
      <c r="M26" s="203" t="s">
        <v>39</v>
      </c>
      <c r="N26" s="203" t="s">
        <v>39</v>
      </c>
      <c r="O26" s="203" t="s">
        <v>39</v>
      </c>
      <c r="P26" s="203" t="s">
        <v>39</v>
      </c>
      <c r="Q26" s="205" t="s">
        <v>37</v>
      </c>
      <c r="R26" s="205" t="s">
        <v>37</v>
      </c>
      <c r="S26" s="205" t="s">
        <v>37</v>
      </c>
      <c r="T26" s="205" t="s">
        <v>37</v>
      </c>
      <c r="U26" s="117"/>
      <c r="V26" s="117"/>
      <c r="W26" s="224" t="s">
        <v>38</v>
      </c>
      <c r="X26" s="224" t="s">
        <v>38</v>
      </c>
      <c r="Y26" s="224" t="s">
        <v>38</v>
      </c>
      <c r="Z26" s="224" t="s">
        <v>38</v>
      </c>
      <c r="AA26" s="410" t="s">
        <v>150</v>
      </c>
      <c r="AB26" s="347"/>
      <c r="AC26" s="347"/>
      <c r="AD26" s="347"/>
      <c r="AE26" s="347"/>
      <c r="AF26" s="347"/>
      <c r="AG26" s="347"/>
      <c r="AH26" s="347"/>
      <c r="AI26" s="347"/>
      <c r="AJ26" s="347"/>
      <c r="AK26" s="347"/>
      <c r="AL26" s="347"/>
      <c r="AM26" s="347"/>
      <c r="AN26" s="347"/>
      <c r="AO26" s="347"/>
      <c r="AP26" s="347"/>
      <c r="AQ26" s="347"/>
      <c r="AR26" s="347"/>
      <c r="AS26" s="399"/>
      <c r="AT26" s="227" t="s">
        <v>91</v>
      </c>
      <c r="AU26" s="227" t="s">
        <v>91</v>
      </c>
      <c r="AV26" s="246" t="s">
        <v>91</v>
      </c>
      <c r="AW26" s="329" t="s">
        <v>127</v>
      </c>
      <c r="AX26" s="207">
        <f>COUNTIF(C26:AW26,"па")</f>
        <v>6</v>
      </c>
      <c r="AY26" s="235">
        <f t="shared" si="10"/>
        <v>3</v>
      </c>
      <c r="AZ26" s="287">
        <f>COUNTIF(C26:AY26,"та")</f>
        <v>4</v>
      </c>
      <c r="BA26" s="97">
        <v>0</v>
      </c>
      <c r="BB26" s="213">
        <v>0</v>
      </c>
      <c r="BC26" s="98">
        <v>0</v>
      </c>
      <c r="BD26" s="109">
        <v>0</v>
      </c>
      <c r="BE26" s="204">
        <f t="shared" si="12"/>
        <v>4</v>
      </c>
      <c r="BF26" s="98">
        <f t="shared" si="26"/>
        <v>6</v>
      </c>
      <c r="BG26" s="99">
        <f>COUNTIF(C26:AW26,"мо")</f>
        <v>0</v>
      </c>
      <c r="BH26" s="99">
        <f t="shared" si="28"/>
        <v>0</v>
      </c>
      <c r="BI26" s="100">
        <f t="shared" si="29"/>
        <v>0</v>
      </c>
      <c r="BJ26" s="99">
        <f>COUNTIF(C26:AW26,"ог")</f>
        <v>0</v>
      </c>
      <c r="BK26" s="106">
        <f t="shared" si="31"/>
        <v>0</v>
      </c>
      <c r="BL26" s="107">
        <f t="shared" si="32"/>
        <v>0</v>
      </c>
      <c r="BM26" s="102">
        <f t="shared" si="33"/>
        <v>0</v>
      </c>
      <c r="BN26" s="102">
        <f t="shared" si="34"/>
        <v>0</v>
      </c>
      <c r="BO26" s="107">
        <f>COUNTIF(C26:AW26,"ос")</f>
        <v>0</v>
      </c>
      <c r="BP26" s="99">
        <f>COUNTIF(C26:AW26,"Тс")</f>
        <v>0</v>
      </c>
      <c r="BQ26" s="99">
        <f>COUNTIF(C26:AW26,"хс")</f>
        <v>0</v>
      </c>
      <c r="BR26" s="99">
        <v>0</v>
      </c>
      <c r="BS26" s="95">
        <f t="shared" si="38"/>
        <v>0</v>
      </c>
      <c r="BT26" s="107">
        <f>COUNTIF(C26:AW26,"фт")</f>
        <v>0</v>
      </c>
      <c r="BU26" s="216">
        <f>COUNTIF(C26:AW26,"лд")</f>
        <v>0</v>
      </c>
      <c r="BV26" s="99">
        <f>COUNTIF(C26:AW26,"мм")</f>
        <v>0</v>
      </c>
      <c r="BW26" s="99">
        <f>COUNTIF(C26:AW26,"мм/")</f>
        <v>0</v>
      </c>
      <c r="BX26" s="238">
        <f>COUNTIF(AD26:AW26,"фк/фа")</f>
        <v>0</v>
      </c>
      <c r="BY26" s="237">
        <f t="shared" si="22"/>
        <v>1</v>
      </c>
      <c r="BZ26" s="271">
        <v>20</v>
      </c>
      <c r="CA26" s="274"/>
      <c r="CB26" s="279">
        <v>0</v>
      </c>
      <c r="CC26" s="171">
        <f t="shared" si="43"/>
        <v>0</v>
      </c>
      <c r="CD26" s="169">
        <v>4</v>
      </c>
      <c r="CE26" s="104">
        <f t="shared" si="44"/>
        <v>0</v>
      </c>
      <c r="CF26" s="95">
        <v>0</v>
      </c>
      <c r="CG26" s="102">
        <v>0</v>
      </c>
      <c r="CH26" s="168">
        <v>0</v>
      </c>
      <c r="CI26" s="86"/>
      <c r="CJ26" s="86"/>
    </row>
    <row r="27" spans="1:88" ht="16.5" thickBot="1">
      <c r="A27" s="368"/>
      <c r="B27" s="284" t="s">
        <v>4</v>
      </c>
      <c r="C27" s="315"/>
      <c r="D27" s="116"/>
      <c r="E27" s="116"/>
      <c r="F27" s="116"/>
      <c r="G27" s="293" t="s">
        <v>57</v>
      </c>
      <c r="H27" s="116"/>
      <c r="I27" s="205" t="s">
        <v>37</v>
      </c>
      <c r="J27" s="205" t="s">
        <v>37</v>
      </c>
      <c r="K27" s="203" t="s">
        <v>94</v>
      </c>
      <c r="L27" s="203" t="s">
        <v>94</v>
      </c>
      <c r="M27" s="203" t="s">
        <v>94</v>
      </c>
      <c r="N27" s="203" t="s">
        <v>94</v>
      </c>
      <c r="O27" s="203" t="s">
        <v>94</v>
      </c>
      <c r="P27" s="203" t="s">
        <v>94</v>
      </c>
      <c r="Q27" s="205" t="s">
        <v>37</v>
      </c>
      <c r="R27" s="205" t="s">
        <v>37</v>
      </c>
      <c r="S27" s="205" t="s">
        <v>37</v>
      </c>
      <c r="T27" s="205" t="s">
        <v>37</v>
      </c>
      <c r="U27" s="227" t="s">
        <v>91</v>
      </c>
      <c r="V27" s="227" t="s">
        <v>91</v>
      </c>
      <c r="W27" s="227" t="s">
        <v>91</v>
      </c>
      <c r="X27" s="227" t="s">
        <v>91</v>
      </c>
      <c r="Y27" s="227" t="s">
        <v>91</v>
      </c>
      <c r="Z27" s="227" t="s">
        <v>91</v>
      </c>
      <c r="AA27" s="346" t="s">
        <v>151</v>
      </c>
      <c r="AB27" s="347"/>
      <c r="AC27" s="347"/>
      <c r="AD27" s="347"/>
      <c r="AE27" s="347"/>
      <c r="AF27" s="347"/>
      <c r="AG27" s="347"/>
      <c r="AH27" s="347"/>
      <c r="AI27" s="347"/>
      <c r="AJ27" s="347"/>
      <c r="AK27" s="347"/>
      <c r="AL27" s="347"/>
      <c r="AM27" s="347"/>
      <c r="AN27" s="347"/>
      <c r="AO27" s="347"/>
      <c r="AP27" s="365"/>
      <c r="AQ27" s="346" t="s">
        <v>140</v>
      </c>
      <c r="AR27" s="347"/>
      <c r="AS27" s="347"/>
      <c r="AT27" s="203" t="s">
        <v>61</v>
      </c>
      <c r="AU27" s="203" t="s">
        <v>61</v>
      </c>
      <c r="AV27" s="239" t="s">
        <v>61</v>
      </c>
      <c r="AW27" s="324" t="s">
        <v>128</v>
      </c>
      <c r="AX27" s="207">
        <f>COUNTIF(C27:AW27,"па")</f>
        <v>6</v>
      </c>
      <c r="AY27" s="235">
        <f t="shared" si="10"/>
        <v>6</v>
      </c>
      <c r="AZ27" s="287">
        <f>COUNTIF(C27:AY27,"та")</f>
        <v>0</v>
      </c>
      <c r="BA27" s="170">
        <v>0</v>
      </c>
      <c r="BB27" s="213">
        <v>0</v>
      </c>
      <c r="BC27" s="98">
        <v>0</v>
      </c>
      <c r="BD27" s="109">
        <v>0</v>
      </c>
      <c r="BE27" s="204">
        <f t="shared" si="12"/>
        <v>0</v>
      </c>
      <c r="BF27" s="98">
        <f t="shared" si="26"/>
        <v>0</v>
      </c>
      <c r="BG27" s="99">
        <f>COUNTIF(C27:AW27,"мо")</f>
        <v>0</v>
      </c>
      <c r="BH27" s="99">
        <f t="shared" si="28"/>
        <v>0</v>
      </c>
      <c r="BI27" s="171">
        <f t="shared" si="29"/>
        <v>0</v>
      </c>
      <c r="BJ27" s="99">
        <f>COUNTIF(C27:AW27,"ог")</f>
        <v>0</v>
      </c>
      <c r="BK27" s="106">
        <f t="shared" si="31"/>
        <v>0</v>
      </c>
      <c r="BL27" s="107">
        <f t="shared" si="32"/>
        <v>0</v>
      </c>
      <c r="BM27" s="102">
        <f t="shared" si="33"/>
        <v>0</v>
      </c>
      <c r="BN27" s="102">
        <f t="shared" si="34"/>
        <v>0</v>
      </c>
      <c r="BO27" s="107">
        <f>COUNTIF(C27:AW27,"ос")</f>
        <v>0</v>
      </c>
      <c r="BP27" s="99">
        <f>COUNTIF(C27:AW27,"Тс")</f>
        <v>0</v>
      </c>
      <c r="BQ27" s="99">
        <f>COUNTIF(C27:AW27,"хс")</f>
        <v>0</v>
      </c>
      <c r="BR27" s="99">
        <v>0</v>
      </c>
      <c r="BS27" s="95">
        <f t="shared" si="38"/>
        <v>0</v>
      </c>
      <c r="BT27" s="107">
        <f>COUNTIF(C27:AW27,"фт")</f>
        <v>0</v>
      </c>
      <c r="BU27" s="216">
        <f>COUNTIF(C27:AW27,"лд")</f>
        <v>0</v>
      </c>
      <c r="BV27" s="99">
        <f>COUNTIF(C27:AW27,"мм")</f>
        <v>0</v>
      </c>
      <c r="BW27" s="99">
        <f>COUNTIF(C27:AW27,"мм/")</f>
        <v>0</v>
      </c>
      <c r="BX27" s="238">
        <f>COUNTIF(AD27:AW27,"фк/фа")</f>
        <v>0</v>
      </c>
      <c r="BY27" s="237">
        <f t="shared" si="22"/>
        <v>1</v>
      </c>
      <c r="BZ27" s="271">
        <v>18</v>
      </c>
      <c r="CA27" s="274"/>
      <c r="CB27" s="279">
        <v>0</v>
      </c>
      <c r="CC27" s="171">
        <f t="shared" si="43"/>
        <v>0</v>
      </c>
      <c r="CD27" s="172">
        <v>6</v>
      </c>
      <c r="CE27" s="104">
        <f t="shared" si="44"/>
        <v>0</v>
      </c>
      <c r="CF27" s="95">
        <v>0</v>
      </c>
      <c r="CG27" s="102">
        <v>0</v>
      </c>
      <c r="CH27" s="168">
        <v>0</v>
      </c>
      <c r="CI27" s="86"/>
      <c r="CJ27" s="86"/>
    </row>
    <row r="28" spans="1:88" ht="15.75" thickBot="1">
      <c r="A28" s="112"/>
      <c r="B28" s="140" t="s">
        <v>36</v>
      </c>
      <c r="C28" s="120"/>
      <c r="D28" s="87"/>
      <c r="E28" s="87"/>
      <c r="F28" s="87"/>
      <c r="G28" s="87"/>
      <c r="H28" s="332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302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122"/>
      <c r="AQ28" s="363"/>
      <c r="AR28" s="349"/>
      <c r="AS28" s="364"/>
      <c r="AT28" s="363"/>
      <c r="AU28" s="349"/>
      <c r="AV28" s="349"/>
      <c r="AW28" s="326"/>
      <c r="AX28" s="207">
        <f t="shared" si="25"/>
        <v>0</v>
      </c>
      <c r="AY28" s="235">
        <f t="shared" si="10"/>
        <v>0</v>
      </c>
      <c r="AZ28" s="287">
        <f t="shared" si="11"/>
        <v>0</v>
      </c>
      <c r="BA28" s="178">
        <v>6</v>
      </c>
      <c r="BB28" s="212">
        <v>4</v>
      </c>
      <c r="BC28" s="98">
        <v>0</v>
      </c>
      <c r="BD28" s="221">
        <v>0</v>
      </c>
      <c r="BE28" s="204">
        <f t="shared" si="12"/>
        <v>0</v>
      </c>
      <c r="BF28" s="98">
        <f t="shared" si="26"/>
        <v>0</v>
      </c>
      <c r="BG28" s="176">
        <f t="shared" si="27"/>
        <v>0</v>
      </c>
      <c r="BH28" s="99">
        <f t="shared" si="28"/>
        <v>0</v>
      </c>
      <c r="BI28" s="177">
        <f t="shared" si="29"/>
        <v>0</v>
      </c>
      <c r="BJ28" s="100">
        <f t="shared" si="30"/>
        <v>0</v>
      </c>
      <c r="BK28" s="106">
        <f t="shared" si="31"/>
        <v>0</v>
      </c>
      <c r="BL28" s="107">
        <f t="shared" si="32"/>
        <v>0</v>
      </c>
      <c r="BM28" s="102">
        <f t="shared" si="33"/>
        <v>0</v>
      </c>
      <c r="BN28" s="102">
        <f t="shared" si="34"/>
        <v>0</v>
      </c>
      <c r="BO28" s="177">
        <f t="shared" si="35"/>
        <v>0</v>
      </c>
      <c r="BP28" s="176">
        <f t="shared" si="36"/>
        <v>0</v>
      </c>
      <c r="BQ28" s="176">
        <f t="shared" si="37"/>
        <v>0</v>
      </c>
      <c r="BR28" s="176">
        <v>0</v>
      </c>
      <c r="BS28" s="95">
        <f t="shared" si="38"/>
        <v>0</v>
      </c>
      <c r="BT28" s="176">
        <f t="shared" si="39"/>
        <v>0</v>
      </c>
      <c r="BU28" s="216">
        <f t="shared" si="40"/>
        <v>0</v>
      </c>
      <c r="BV28" s="100">
        <f t="shared" si="41"/>
        <v>0</v>
      </c>
      <c r="BW28" s="177">
        <f t="shared" si="42"/>
        <v>0</v>
      </c>
      <c r="BX28" s="238">
        <f t="shared" si="24"/>
        <v>0</v>
      </c>
      <c r="BY28" s="237">
        <f t="shared" si="22"/>
        <v>0</v>
      </c>
      <c r="BZ28" s="275">
        <v>0</v>
      </c>
      <c r="CA28" s="274"/>
      <c r="CB28" s="281">
        <v>0</v>
      </c>
      <c r="CC28" s="177">
        <f t="shared" si="43"/>
        <v>0</v>
      </c>
      <c r="CD28" s="172">
        <v>0</v>
      </c>
      <c r="CE28" s="104">
        <f t="shared" si="44"/>
        <v>0</v>
      </c>
      <c r="CF28" s="95">
        <v>0</v>
      </c>
      <c r="CG28" s="102">
        <v>6</v>
      </c>
      <c r="CH28" s="168">
        <v>0</v>
      </c>
      <c r="CI28" s="86"/>
      <c r="CJ28" s="86"/>
    </row>
    <row r="29" spans="1:88" ht="15.75" thickBot="1">
      <c r="A29" s="384" t="s">
        <v>10</v>
      </c>
      <c r="B29" s="139" t="s">
        <v>2</v>
      </c>
      <c r="C29" s="303" t="s">
        <v>57</v>
      </c>
      <c r="D29" s="5"/>
      <c r="F29" s="5"/>
      <c r="H29" s="4"/>
      <c r="J29" s="293" t="s">
        <v>57</v>
      </c>
      <c r="K29" s="282"/>
      <c r="L29" s="282"/>
      <c r="M29" s="282"/>
      <c r="N29" s="282"/>
      <c r="O29" s="282"/>
      <c r="P29" s="282"/>
      <c r="S29" s="200" t="s">
        <v>48</v>
      </c>
      <c r="T29" s="200" t="s">
        <v>48</v>
      </c>
      <c r="U29" s="200" t="s">
        <v>48</v>
      </c>
      <c r="V29" s="200" t="s">
        <v>48</v>
      </c>
      <c r="X29" s="282"/>
      <c r="Y29" s="282"/>
      <c r="Z29" s="291"/>
      <c r="AA29" s="282"/>
      <c r="AB29" s="282"/>
      <c r="AC29" s="282"/>
      <c r="AD29" s="282"/>
      <c r="AE29" s="282"/>
      <c r="AF29" s="282"/>
      <c r="AG29" s="125"/>
      <c r="AH29" s="125"/>
      <c r="AI29" s="125"/>
      <c r="AJ29" s="125"/>
      <c r="AK29" s="125"/>
      <c r="AL29" s="125"/>
      <c r="AM29" s="290" t="s">
        <v>37</v>
      </c>
      <c r="AN29" s="290" t="s">
        <v>37</v>
      </c>
      <c r="AO29" s="290" t="s">
        <v>37</v>
      </c>
      <c r="AP29" s="304" t="s">
        <v>37</v>
      </c>
      <c r="AQ29" s="372" t="s">
        <v>144</v>
      </c>
      <c r="AR29" s="372"/>
      <c r="AS29" s="373"/>
      <c r="AT29" s="305"/>
      <c r="AU29" s="306" t="s">
        <v>37</v>
      </c>
      <c r="AV29" s="295" t="s">
        <v>45</v>
      </c>
      <c r="AW29" s="327"/>
      <c r="AX29" s="207">
        <f t="shared" si="25"/>
        <v>5</v>
      </c>
      <c r="AY29" s="235">
        <f>COUNTIF(C29:AX29,"фх(эл)")</f>
        <v>0</v>
      </c>
      <c r="AZ29" s="287">
        <f>COUNTIF(C29:AY29,"та")</f>
        <v>0</v>
      </c>
      <c r="BA29" s="97">
        <v>0</v>
      </c>
      <c r="BB29" s="207">
        <v>4</v>
      </c>
      <c r="BC29" s="98">
        <v>0</v>
      </c>
      <c r="BD29" s="222">
        <v>6</v>
      </c>
      <c r="BE29" s="204">
        <f>COUNTIF(C29:BD29,"пф")</f>
        <v>0</v>
      </c>
      <c r="BF29" s="98">
        <f>COUNTIF(C29:BE29,"фа")</f>
        <v>0</v>
      </c>
      <c r="BG29" s="99">
        <f t="shared" si="27"/>
        <v>0</v>
      </c>
      <c r="BH29" s="99">
        <f>COUNTIF(C29:BG29,"пр")</f>
        <v>4</v>
      </c>
      <c r="BI29" s="100">
        <f>COUNTIF(C29:AS29,"х")</f>
        <v>0</v>
      </c>
      <c r="BJ29" s="101">
        <f t="shared" si="30"/>
        <v>0</v>
      </c>
      <c r="BK29" s="106">
        <f>COUNTIF(C29:BJ29,"фк/мб")</f>
        <v>0</v>
      </c>
      <c r="BL29" s="107">
        <f>COUNTIF(C29:BK29,"фк/мм")</f>
        <v>0</v>
      </c>
      <c r="BM29" s="102">
        <f>COUNTIF(C29:BL29,"фа/фк")</f>
        <v>0</v>
      </c>
      <c r="BN29" s="102">
        <f>COUNTIF(C29:BM29,"па/фк")</f>
        <v>0</v>
      </c>
      <c r="BO29" s="174">
        <f t="shared" si="35"/>
        <v>0</v>
      </c>
      <c r="BP29" s="99">
        <f t="shared" si="36"/>
        <v>0</v>
      </c>
      <c r="BQ29" s="99">
        <f t="shared" si="37"/>
        <v>0</v>
      </c>
      <c r="BR29" s="99">
        <v>0</v>
      </c>
      <c r="BS29" s="95">
        <f>COUNTIF(C29:BR29,"ох")</f>
        <v>1</v>
      </c>
      <c r="BT29" s="100">
        <f t="shared" si="39"/>
        <v>0</v>
      </c>
      <c r="BU29" s="216">
        <f t="shared" si="40"/>
        <v>0</v>
      </c>
      <c r="BV29" s="101">
        <f t="shared" si="41"/>
        <v>0</v>
      </c>
      <c r="BW29" s="99">
        <f t="shared" si="42"/>
        <v>0</v>
      </c>
      <c r="BX29" s="238">
        <f t="shared" si="24"/>
        <v>0</v>
      </c>
      <c r="BY29" s="237">
        <f>COUNTIF(C29:BX29,"фк")</f>
        <v>2</v>
      </c>
      <c r="BZ29" s="274">
        <v>16</v>
      </c>
      <c r="CA29" s="274"/>
      <c r="CB29" s="278">
        <v>0</v>
      </c>
      <c r="CC29" s="102">
        <f t="shared" si="43"/>
        <v>0</v>
      </c>
      <c r="CD29" s="103">
        <v>2</v>
      </c>
      <c r="CE29" s="104">
        <f>COUNTIF(C29:CD29,"пфс")</f>
        <v>0</v>
      </c>
      <c r="CF29" s="95">
        <v>5</v>
      </c>
      <c r="CG29" s="102">
        <v>0</v>
      </c>
      <c r="CH29" s="168">
        <v>0</v>
      </c>
      <c r="CI29" s="86"/>
      <c r="CJ29" s="86"/>
    </row>
    <row r="30" spans="1:88" ht="15.75" thickBot="1">
      <c r="A30" s="368"/>
      <c r="B30" s="284" t="s">
        <v>3</v>
      </c>
      <c r="C30" s="12"/>
      <c r="D30" s="4"/>
      <c r="E30" s="4"/>
      <c r="F30" s="4"/>
      <c r="G30" s="4"/>
      <c r="H30" s="4"/>
      <c r="I30" s="4"/>
      <c r="J30" s="4"/>
      <c r="L30" s="219" t="s">
        <v>44</v>
      </c>
      <c r="M30" s="4"/>
      <c r="N30" s="4"/>
      <c r="O30" s="4"/>
      <c r="P30" s="4"/>
      <c r="Q30" s="4"/>
      <c r="R30" s="4"/>
      <c r="S30" s="199" t="s">
        <v>48</v>
      </c>
      <c r="T30" s="199" t="s">
        <v>48</v>
      </c>
      <c r="U30" s="199" t="s">
        <v>48</v>
      </c>
      <c r="V30" s="199" t="s">
        <v>48</v>
      </c>
      <c r="W30" s="4"/>
      <c r="X30" s="4"/>
      <c r="Y30" s="4"/>
      <c r="Z30" s="11"/>
      <c r="AA30" s="4"/>
      <c r="AB30" s="4"/>
      <c r="AC30" s="4"/>
      <c r="AD30" s="4"/>
      <c r="AE30" s="4"/>
      <c r="AF30" s="4"/>
      <c r="AG30" s="219" t="s">
        <v>44</v>
      </c>
      <c r="AH30" s="219" t="s">
        <v>44</v>
      </c>
      <c r="AI30" s="4"/>
      <c r="AJ30" s="4"/>
      <c r="AK30" s="4"/>
      <c r="AL30" s="4"/>
      <c r="AM30" s="205" t="s">
        <v>37</v>
      </c>
      <c r="AN30" s="205" t="s">
        <v>37</v>
      </c>
      <c r="AO30" s="205" t="s">
        <v>37</v>
      </c>
      <c r="AP30" s="242" t="s">
        <v>37</v>
      </c>
      <c r="AQ30" s="374"/>
      <c r="AR30" s="374"/>
      <c r="AS30" s="375"/>
      <c r="AT30" s="248" t="s">
        <v>44</v>
      </c>
      <c r="AU30" s="257" t="s">
        <v>37</v>
      </c>
      <c r="AV30" s="247" t="s">
        <v>45</v>
      </c>
      <c r="AW30" s="318"/>
      <c r="AX30" s="207">
        <f t="shared" si="25"/>
        <v>5</v>
      </c>
      <c r="AY30" s="235">
        <f t="shared" si="10"/>
        <v>0</v>
      </c>
      <c r="AZ30" s="287">
        <f t="shared" si="11"/>
        <v>4</v>
      </c>
      <c r="BA30" s="170">
        <v>0</v>
      </c>
      <c r="BB30" s="213">
        <v>5</v>
      </c>
      <c r="BC30" s="98">
        <v>0</v>
      </c>
      <c r="BD30" s="109">
        <v>6</v>
      </c>
      <c r="BE30" s="204">
        <f t="shared" si="12"/>
        <v>0</v>
      </c>
      <c r="BF30" s="98">
        <f t="shared" si="26"/>
        <v>0</v>
      </c>
      <c r="BG30" s="99">
        <f t="shared" si="27"/>
        <v>0</v>
      </c>
      <c r="BH30" s="99">
        <f t="shared" si="28"/>
        <v>4</v>
      </c>
      <c r="BI30" s="107">
        <f t="shared" si="29"/>
        <v>0</v>
      </c>
      <c r="BJ30" s="99">
        <f t="shared" si="30"/>
        <v>0</v>
      </c>
      <c r="BK30" s="106">
        <f t="shared" si="31"/>
        <v>0</v>
      </c>
      <c r="BL30" s="107">
        <f t="shared" si="32"/>
        <v>0</v>
      </c>
      <c r="BM30" s="102">
        <f t="shared" si="33"/>
        <v>0</v>
      </c>
      <c r="BN30" s="102">
        <f t="shared" si="34"/>
        <v>0</v>
      </c>
      <c r="BO30" s="171">
        <f t="shared" si="35"/>
        <v>0</v>
      </c>
      <c r="BP30" s="99">
        <f t="shared" si="36"/>
        <v>0</v>
      </c>
      <c r="BQ30" s="99">
        <f t="shared" si="37"/>
        <v>0</v>
      </c>
      <c r="BR30" s="99">
        <v>0</v>
      </c>
      <c r="BS30" s="95">
        <f t="shared" si="38"/>
        <v>1</v>
      </c>
      <c r="BT30" s="171">
        <f t="shared" si="39"/>
        <v>0</v>
      </c>
      <c r="BU30" s="216">
        <f t="shared" si="40"/>
        <v>0</v>
      </c>
      <c r="BV30" s="99">
        <f t="shared" si="41"/>
        <v>0</v>
      </c>
      <c r="BW30" s="99">
        <f t="shared" si="42"/>
        <v>0</v>
      </c>
      <c r="BX30" s="238">
        <f t="shared" si="24"/>
        <v>0</v>
      </c>
      <c r="BY30" s="237">
        <f t="shared" si="22"/>
        <v>0</v>
      </c>
      <c r="BZ30" s="271">
        <v>20</v>
      </c>
      <c r="CA30" s="274"/>
      <c r="CB30" s="279">
        <v>0</v>
      </c>
      <c r="CC30" s="107">
        <f t="shared" si="43"/>
        <v>0</v>
      </c>
      <c r="CD30" s="172">
        <v>4</v>
      </c>
      <c r="CE30" s="104">
        <f t="shared" si="44"/>
        <v>0</v>
      </c>
      <c r="CF30" s="95">
        <v>5</v>
      </c>
      <c r="CG30" s="102">
        <v>0</v>
      </c>
      <c r="CH30" s="168">
        <v>6</v>
      </c>
      <c r="CI30" s="86"/>
      <c r="CJ30" s="86"/>
    </row>
    <row r="31" spans="1:88" ht="15.75" thickBot="1">
      <c r="A31" s="368"/>
      <c r="B31" s="284" t="s">
        <v>33</v>
      </c>
      <c r="C31" s="205" t="s">
        <v>37</v>
      </c>
      <c r="D31" s="4"/>
      <c r="E31" s="4"/>
      <c r="F31" s="4"/>
      <c r="G31" s="4"/>
      <c r="H31" s="4"/>
      <c r="I31" s="4"/>
      <c r="J31" s="4"/>
      <c r="K31" s="4"/>
      <c r="L31" s="228" t="s">
        <v>38</v>
      </c>
      <c r="M31" s="228" t="s">
        <v>38</v>
      </c>
      <c r="N31" s="228" t="s">
        <v>38</v>
      </c>
      <c r="O31" s="228" t="s">
        <v>38</v>
      </c>
      <c r="Q31" s="117"/>
      <c r="R31" s="117"/>
      <c r="S31" s="4"/>
      <c r="U31" s="4"/>
      <c r="V31" s="4"/>
      <c r="W31" s="4"/>
      <c r="X31" s="4"/>
      <c r="Y31" s="4"/>
      <c r="Z31" s="11"/>
      <c r="AA31" s="290" t="s">
        <v>37</v>
      </c>
      <c r="AB31" s="4"/>
      <c r="AC31" s="4"/>
      <c r="AD31" s="4"/>
      <c r="AE31" s="4"/>
      <c r="AF31" s="4"/>
      <c r="AG31" s="4"/>
      <c r="AH31" s="4"/>
      <c r="AI31" s="219" t="s">
        <v>44</v>
      </c>
      <c r="AJ31" s="219" t="s">
        <v>44</v>
      </c>
      <c r="AK31" s="219" t="s">
        <v>44</v>
      </c>
      <c r="AL31" s="219" t="s">
        <v>44</v>
      </c>
      <c r="AM31" s="267" t="s">
        <v>94</v>
      </c>
      <c r="AN31" s="267" t="s">
        <v>94</v>
      </c>
      <c r="AO31" s="267" t="s">
        <v>94</v>
      </c>
      <c r="AP31" s="268" t="s">
        <v>94</v>
      </c>
      <c r="AQ31" s="229" t="s">
        <v>57</v>
      </c>
      <c r="AR31" s="229" t="s">
        <v>57</v>
      </c>
      <c r="AS31" s="229" t="s">
        <v>57</v>
      </c>
      <c r="AT31" s="347" t="s">
        <v>111</v>
      </c>
      <c r="AU31" s="347"/>
      <c r="AV31" s="347"/>
      <c r="AW31" s="325"/>
      <c r="AX31" s="207">
        <f t="shared" si="25"/>
        <v>2</v>
      </c>
      <c r="AY31" s="235">
        <f>COUNTIF(C31:AX31,"фх(эл)")</f>
        <v>0</v>
      </c>
      <c r="AZ31" s="287">
        <f>COUNTIF(C31:AY31,"та")</f>
        <v>4</v>
      </c>
      <c r="BA31" s="170">
        <v>0</v>
      </c>
      <c r="BB31" s="213">
        <v>0</v>
      </c>
      <c r="BC31" s="98">
        <v>0</v>
      </c>
      <c r="BD31" s="109">
        <v>0</v>
      </c>
      <c r="BE31" s="204">
        <f>COUNTIF(C31:BD31,"пф")</f>
        <v>4</v>
      </c>
      <c r="BF31" s="98">
        <f>COUNTIF(C31:BE31,"фа")</f>
        <v>0</v>
      </c>
      <c r="BG31" s="99">
        <f t="shared" si="27"/>
        <v>0</v>
      </c>
      <c r="BH31" s="99">
        <f>COUNTIF(C31:BG31,"пр")</f>
        <v>0</v>
      </c>
      <c r="BI31" s="107">
        <f>COUNTIF(C31:AS31,"х")</f>
        <v>0</v>
      </c>
      <c r="BJ31" s="99">
        <f t="shared" si="30"/>
        <v>0</v>
      </c>
      <c r="BK31" s="106">
        <f>COUNTIF(C31:BJ31,"фк/мб")</f>
        <v>0</v>
      </c>
      <c r="BL31" s="107">
        <f>COUNTIF(C31:BK31,"фк/мм")</f>
        <v>0</v>
      </c>
      <c r="BM31" s="102">
        <f>COUNTIF(C31:BL31,"фа/фк")</f>
        <v>0</v>
      </c>
      <c r="BN31" s="102">
        <f>COUNTIF(C31:BM31,"па/фк")</f>
        <v>0</v>
      </c>
      <c r="BO31" s="107">
        <f t="shared" si="35"/>
        <v>0</v>
      </c>
      <c r="BP31" s="99">
        <f t="shared" si="36"/>
        <v>0</v>
      </c>
      <c r="BQ31" s="99">
        <f t="shared" si="37"/>
        <v>0</v>
      </c>
      <c r="BR31" s="99">
        <v>0</v>
      </c>
      <c r="BS31" s="95">
        <f>COUNTIF(C31:BR31,"ох")</f>
        <v>0</v>
      </c>
      <c r="BT31" s="171">
        <f t="shared" si="39"/>
        <v>0</v>
      </c>
      <c r="BU31" s="216">
        <f t="shared" si="40"/>
        <v>0</v>
      </c>
      <c r="BV31" s="99">
        <f t="shared" si="41"/>
        <v>0</v>
      </c>
      <c r="BW31" s="99">
        <f t="shared" si="42"/>
        <v>0</v>
      </c>
      <c r="BX31" s="238">
        <f t="shared" si="24"/>
        <v>4</v>
      </c>
      <c r="BY31" s="237">
        <f>COUNTIF(C31:BX31,"фк")</f>
        <v>3</v>
      </c>
      <c r="BZ31" s="271">
        <v>20</v>
      </c>
      <c r="CA31" s="274"/>
      <c r="CB31" s="279">
        <v>0</v>
      </c>
      <c r="CC31" s="107">
        <f t="shared" si="43"/>
        <v>0</v>
      </c>
      <c r="CD31" s="172">
        <v>0</v>
      </c>
      <c r="CE31" s="104">
        <f>COUNTIF(C31:CD31,"пфс")</f>
        <v>0</v>
      </c>
      <c r="CF31" s="95">
        <v>0</v>
      </c>
      <c r="CG31" s="102">
        <v>0</v>
      </c>
      <c r="CH31" s="168">
        <v>6</v>
      </c>
      <c r="CI31" s="86"/>
      <c r="CJ31" s="86"/>
    </row>
    <row r="32" spans="1:88" ht="15.75" thickBot="1">
      <c r="A32" s="368"/>
      <c r="B32" s="135" t="s">
        <v>4</v>
      </c>
      <c r="C32" s="205" t="s">
        <v>37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Y32" s="4"/>
      <c r="AA32" s="205" t="s">
        <v>37</v>
      </c>
      <c r="AB32" s="117"/>
      <c r="AC32" s="117"/>
      <c r="AD32" s="117"/>
      <c r="AE32" s="117"/>
      <c r="AF32" s="117"/>
      <c r="AG32" s="116"/>
      <c r="AH32" s="116"/>
      <c r="AI32" s="116"/>
      <c r="AJ32" s="116"/>
      <c r="AK32" s="116"/>
      <c r="AL32" s="116"/>
      <c r="AM32" s="203" t="s">
        <v>39</v>
      </c>
      <c r="AN32" s="203" t="s">
        <v>39</v>
      </c>
      <c r="AO32" s="203" t="s">
        <v>39</v>
      </c>
      <c r="AP32" s="239" t="s">
        <v>39</v>
      </c>
      <c r="AQ32" s="342" t="s">
        <v>141</v>
      </c>
      <c r="AR32" s="342"/>
      <c r="AS32" s="342"/>
      <c r="AT32" s="127"/>
      <c r="AU32" s="117"/>
      <c r="AV32" s="119"/>
      <c r="AW32" s="325"/>
      <c r="AX32" s="207">
        <f t="shared" si="25"/>
        <v>2</v>
      </c>
      <c r="AY32" s="235">
        <f>COUNTIF(C32:AX32,"фх(эл)")</f>
        <v>0</v>
      </c>
      <c r="AZ32" s="287">
        <f>COUNTIF(C32:AY32,"та")</f>
        <v>0</v>
      </c>
      <c r="BA32" s="170">
        <v>0</v>
      </c>
      <c r="BB32" s="213">
        <v>0</v>
      </c>
      <c r="BC32" s="98">
        <v>0</v>
      </c>
      <c r="BD32" s="109">
        <v>0</v>
      </c>
      <c r="BE32" s="204">
        <f>COUNTIF(C32:BD32,"пф")</f>
        <v>0</v>
      </c>
      <c r="BF32" s="98">
        <f>COUNTIF(C32:BE32,"фа")</f>
        <v>4</v>
      </c>
      <c r="BG32" s="99">
        <f t="shared" si="27"/>
        <v>0</v>
      </c>
      <c r="BH32" s="99">
        <f>COUNTIF(C32:BG32,"пр")</f>
        <v>0</v>
      </c>
      <c r="BI32" s="107">
        <f>COUNTIF(C32:AS32,"х")</f>
        <v>0</v>
      </c>
      <c r="BJ32" s="99">
        <f t="shared" si="30"/>
        <v>0</v>
      </c>
      <c r="BK32" s="106">
        <f>COUNTIF(C32:BJ32,"фк/мб")</f>
        <v>0</v>
      </c>
      <c r="BL32" s="107">
        <f>COUNTIF(C32:BK32,"фк/мм")</f>
        <v>0</v>
      </c>
      <c r="BM32" s="102">
        <f>COUNTIF(C32:BL32,"фа/фк")</f>
        <v>0</v>
      </c>
      <c r="BN32" s="102">
        <f>COUNTIF(C32:BM32,"па/фк")</f>
        <v>0</v>
      </c>
      <c r="BO32" s="174">
        <f t="shared" si="35"/>
        <v>0</v>
      </c>
      <c r="BP32" s="99">
        <f t="shared" si="36"/>
        <v>0</v>
      </c>
      <c r="BQ32" s="99">
        <f t="shared" si="37"/>
        <v>0</v>
      </c>
      <c r="BR32" s="99">
        <v>0</v>
      </c>
      <c r="BS32" s="95">
        <f>COUNTIF(C32:BR32,"ох")</f>
        <v>0</v>
      </c>
      <c r="BT32" s="171">
        <f t="shared" si="39"/>
        <v>0</v>
      </c>
      <c r="BU32" s="216">
        <f t="shared" si="40"/>
        <v>0</v>
      </c>
      <c r="BV32" s="99">
        <f t="shared" si="41"/>
        <v>0</v>
      </c>
      <c r="BW32" s="99">
        <f t="shared" si="42"/>
        <v>0</v>
      </c>
      <c r="BX32" s="238">
        <f t="shared" si="24"/>
        <v>0</v>
      </c>
      <c r="BY32" s="237">
        <f>COUNTIF(C32:BX32,"фк")</f>
        <v>0</v>
      </c>
      <c r="BZ32" s="271">
        <v>10</v>
      </c>
      <c r="CA32" s="274"/>
      <c r="CB32" s="279">
        <v>0</v>
      </c>
      <c r="CC32" s="100">
        <f t="shared" si="43"/>
        <v>0</v>
      </c>
      <c r="CD32" s="179">
        <v>4</v>
      </c>
      <c r="CE32" s="104">
        <f>COUNTIF(C32:CD32,"пфс")</f>
        <v>0</v>
      </c>
      <c r="CF32" s="95">
        <v>0</v>
      </c>
      <c r="CG32" s="102">
        <v>0</v>
      </c>
      <c r="CH32" s="168">
        <v>6</v>
      </c>
      <c r="CI32" s="86"/>
      <c r="CJ32" s="86"/>
    </row>
    <row r="33" spans="1:88" ht="15.75" thickBot="1">
      <c r="A33" s="114"/>
      <c r="B33" s="141" t="s">
        <v>36</v>
      </c>
      <c r="C33" s="120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122"/>
      <c r="AA33" s="120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118"/>
      <c r="AQ33" s="120"/>
      <c r="AR33" s="87"/>
      <c r="AS33" s="122"/>
      <c r="AT33" s="349"/>
      <c r="AU33" s="349"/>
      <c r="AV33" s="349"/>
      <c r="AW33" s="320"/>
      <c r="AX33" s="207">
        <f t="shared" si="25"/>
        <v>0</v>
      </c>
      <c r="AY33" s="235">
        <f t="shared" si="10"/>
        <v>0</v>
      </c>
      <c r="AZ33" s="287">
        <f t="shared" si="11"/>
        <v>0</v>
      </c>
      <c r="BA33" s="178">
        <v>5</v>
      </c>
      <c r="BB33" s="212">
        <v>0</v>
      </c>
      <c r="BC33" s="98">
        <v>0</v>
      </c>
      <c r="BD33" s="223">
        <v>0</v>
      </c>
      <c r="BE33" s="204">
        <f t="shared" si="12"/>
        <v>0</v>
      </c>
      <c r="BF33" s="98">
        <f t="shared" si="26"/>
        <v>0</v>
      </c>
      <c r="BG33" s="99">
        <f t="shared" si="27"/>
        <v>0</v>
      </c>
      <c r="BH33" s="99">
        <f t="shared" si="28"/>
        <v>0</v>
      </c>
      <c r="BI33" s="100">
        <f t="shared" si="29"/>
        <v>0</v>
      </c>
      <c r="BJ33" s="99">
        <f t="shared" si="30"/>
        <v>0</v>
      </c>
      <c r="BK33" s="106">
        <f t="shared" si="31"/>
        <v>0</v>
      </c>
      <c r="BL33" s="107">
        <f t="shared" si="32"/>
        <v>0</v>
      </c>
      <c r="BM33" s="102">
        <f t="shared" si="33"/>
        <v>0</v>
      </c>
      <c r="BN33" s="102">
        <f t="shared" si="34"/>
        <v>0</v>
      </c>
      <c r="BO33" s="177">
        <f t="shared" si="35"/>
        <v>0</v>
      </c>
      <c r="BP33" s="177">
        <f t="shared" si="36"/>
        <v>0</v>
      </c>
      <c r="BQ33" s="100">
        <f t="shared" si="37"/>
        <v>0</v>
      </c>
      <c r="BR33" s="99">
        <v>0</v>
      </c>
      <c r="BS33" s="95">
        <f t="shared" si="38"/>
        <v>0</v>
      </c>
      <c r="BT33" s="177">
        <f t="shared" si="39"/>
        <v>0</v>
      </c>
      <c r="BU33" s="216">
        <f t="shared" si="40"/>
        <v>0</v>
      </c>
      <c r="BV33" s="99">
        <f t="shared" si="41"/>
        <v>0</v>
      </c>
      <c r="BW33" s="99">
        <f t="shared" si="42"/>
        <v>0</v>
      </c>
      <c r="BX33" s="238">
        <f t="shared" si="24"/>
        <v>0</v>
      </c>
      <c r="BY33" s="237">
        <f t="shared" si="22"/>
        <v>0</v>
      </c>
      <c r="BZ33" s="275">
        <v>0</v>
      </c>
      <c r="CA33" s="274"/>
      <c r="CB33" s="281">
        <v>0</v>
      </c>
      <c r="CC33" s="177">
        <f t="shared" si="43"/>
        <v>0</v>
      </c>
      <c r="CD33" s="172">
        <v>0</v>
      </c>
      <c r="CE33" s="182">
        <f>COUNTIF(C33:AW33,"пфс")</f>
        <v>0</v>
      </c>
      <c r="CF33" s="174">
        <v>0</v>
      </c>
      <c r="CG33" s="102">
        <v>6</v>
      </c>
      <c r="CH33" s="168">
        <v>0</v>
      </c>
      <c r="CI33" s="86"/>
      <c r="CJ33" s="86"/>
    </row>
    <row r="34" spans="1:88" ht="15">
      <c r="A34" s="47"/>
      <c r="B34" s="59"/>
      <c r="C34" s="408" t="s">
        <v>71</v>
      </c>
      <c r="D34" s="409"/>
      <c r="E34" s="409"/>
      <c r="F34" s="409"/>
      <c r="G34" s="409"/>
      <c r="H34" s="409"/>
      <c r="I34" s="409"/>
      <c r="J34" s="409"/>
      <c r="K34" s="409"/>
      <c r="L34" s="409"/>
      <c r="M34" s="409"/>
      <c r="N34" s="409"/>
      <c r="O34" s="409"/>
      <c r="P34" s="409"/>
      <c r="Q34" s="409"/>
      <c r="R34" s="409"/>
      <c r="S34" s="409"/>
      <c r="T34" s="409"/>
      <c r="U34" s="409"/>
      <c r="V34" s="409"/>
      <c r="W34" s="49"/>
      <c r="X34" s="41"/>
      <c r="Y34" s="51"/>
      <c r="Z34" s="51"/>
      <c r="AA34" s="51"/>
      <c r="AB34" s="51"/>
      <c r="AC34" s="41"/>
      <c r="AD34" s="41"/>
      <c r="AE34" s="41"/>
      <c r="AF34" s="41"/>
      <c r="AG34" s="41"/>
      <c r="AH34" s="41"/>
      <c r="AI34" s="51"/>
      <c r="AJ34" s="51"/>
      <c r="AK34" s="41"/>
      <c r="AL34" s="41"/>
      <c r="AM34" s="41"/>
      <c r="AN34" s="41"/>
      <c r="AO34" s="41"/>
      <c r="AP34" s="41"/>
      <c r="AQ34" s="55"/>
      <c r="AR34" s="55"/>
      <c r="AS34" s="55"/>
      <c r="AT34" s="55"/>
      <c r="AU34" s="55"/>
      <c r="AV34" s="55"/>
      <c r="AW34" s="55"/>
      <c r="AX34" s="208">
        <f>SUM(AX4:AX33)</f>
        <v>89</v>
      </c>
      <c r="AY34" s="236">
        <f>SUM(AY4:AY33)</f>
        <v>43</v>
      </c>
      <c r="AZ34" s="288">
        <f>SUM(AZ4:AZ33)</f>
        <v>46</v>
      </c>
      <c r="BA34" s="96">
        <v>31</v>
      </c>
      <c r="BB34" s="214">
        <v>31</v>
      </c>
      <c r="BC34" s="101">
        <v>0</v>
      </c>
      <c r="BD34" s="222">
        <v>31</v>
      </c>
      <c r="BE34" s="225">
        <f aca="true" t="shared" si="45" ref="BE34:BM34">SUM(BE4:BE33)</f>
        <v>46</v>
      </c>
      <c r="BF34" s="216">
        <f>SUM(BF4:BF33)</f>
        <v>46</v>
      </c>
      <c r="BG34" s="101">
        <f t="shared" si="45"/>
        <v>0</v>
      </c>
      <c r="BH34" s="101">
        <f t="shared" si="45"/>
        <v>86</v>
      </c>
      <c r="BI34" s="102">
        <f t="shared" si="45"/>
        <v>0</v>
      </c>
      <c r="BJ34" s="102">
        <f t="shared" si="45"/>
        <v>0</v>
      </c>
      <c r="BK34" s="183">
        <f t="shared" si="45"/>
        <v>0</v>
      </c>
      <c r="BL34" s="102">
        <f t="shared" si="45"/>
        <v>0</v>
      </c>
      <c r="BM34" s="101">
        <f t="shared" si="45"/>
        <v>0</v>
      </c>
      <c r="BN34" s="101">
        <f>SUM(BN4:BN33)</f>
        <v>0</v>
      </c>
      <c r="BO34" s="101">
        <f aca="true" t="shared" si="46" ref="BO34:BY34">SUM(BO4:BO33)</f>
        <v>0</v>
      </c>
      <c r="BP34" s="100">
        <f t="shared" si="46"/>
        <v>0</v>
      </c>
      <c r="BQ34" s="101">
        <f t="shared" si="46"/>
        <v>0</v>
      </c>
      <c r="BR34" s="101">
        <f t="shared" si="46"/>
        <v>0</v>
      </c>
      <c r="BS34" s="184">
        <f t="shared" si="46"/>
        <v>86</v>
      </c>
      <c r="BT34" s="101">
        <f t="shared" si="46"/>
        <v>0</v>
      </c>
      <c r="BU34" s="217">
        <f t="shared" si="46"/>
        <v>0</v>
      </c>
      <c r="BV34" s="101">
        <f t="shared" si="46"/>
        <v>0</v>
      </c>
      <c r="BW34" s="101">
        <f t="shared" si="46"/>
        <v>0</v>
      </c>
      <c r="BX34" s="238">
        <f t="shared" si="46"/>
        <v>7</v>
      </c>
      <c r="BY34" s="238">
        <f t="shared" si="46"/>
        <v>48</v>
      </c>
      <c r="BZ34" s="277">
        <v>351</v>
      </c>
      <c r="CA34" s="278"/>
      <c r="CB34" s="278">
        <v>5</v>
      </c>
      <c r="CC34" s="101">
        <f>SUM(CC4:CC33)</f>
        <v>0</v>
      </c>
      <c r="CD34" s="103">
        <v>54</v>
      </c>
      <c r="CE34" s="104">
        <f>SUM(CE4:CE33)</f>
        <v>0</v>
      </c>
      <c r="CF34" s="184">
        <v>31</v>
      </c>
      <c r="CG34" s="101">
        <v>31</v>
      </c>
      <c r="CH34" s="218">
        <v>57</v>
      </c>
      <c r="CI34" s="86"/>
      <c r="CJ34" s="86"/>
    </row>
    <row r="35" spans="1:88" ht="12.75">
      <c r="A35" s="47"/>
      <c r="B35" s="48"/>
      <c r="C35" s="41"/>
      <c r="D35" s="86" t="s">
        <v>153</v>
      </c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41"/>
      <c r="S35" s="41"/>
      <c r="T35" s="56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L35" s="41"/>
      <c r="AM35" s="41"/>
      <c r="AN35" s="403" t="s">
        <v>75</v>
      </c>
      <c r="AO35" s="403"/>
      <c r="AP35" s="403"/>
      <c r="AQ35" s="403"/>
      <c r="AR35" s="403"/>
      <c r="AS35" s="403"/>
      <c r="AT35" s="403"/>
      <c r="AU35" s="403"/>
      <c r="AV35" s="403"/>
      <c r="AW35" s="403"/>
      <c r="AX35" s="81"/>
      <c r="AY35" s="185"/>
      <c r="AZ35" s="81"/>
      <c r="BA35" s="185"/>
      <c r="BB35" s="186"/>
      <c r="BC35" s="187"/>
      <c r="BD35" s="185"/>
      <c r="BE35" s="187"/>
      <c r="BF35" s="187"/>
      <c r="BG35" s="185"/>
      <c r="BH35" s="188"/>
      <c r="BI35" s="189"/>
      <c r="BJ35" s="190"/>
      <c r="BK35" s="185"/>
      <c r="BL35" s="191"/>
      <c r="BM35" s="192"/>
      <c r="BN35" s="81"/>
      <c r="BO35" s="83"/>
      <c r="BP35" s="189"/>
      <c r="BQ35" s="189"/>
      <c r="BR35" s="81"/>
      <c r="BS35" s="81"/>
      <c r="BT35" s="81"/>
      <c r="BU35" s="81"/>
      <c r="BV35" s="81"/>
      <c r="BW35" s="81"/>
      <c r="BX35" s="81"/>
      <c r="BY35" s="189"/>
      <c r="BZ35" s="81"/>
      <c r="CA35" s="189"/>
      <c r="CB35" s="81"/>
      <c r="CC35" s="81"/>
      <c r="CD35" s="81"/>
      <c r="CE35" s="189"/>
      <c r="CF35" s="83"/>
      <c r="CG35" s="81"/>
      <c r="CH35" s="81"/>
      <c r="CI35" s="86"/>
      <c r="CJ35" s="86"/>
    </row>
    <row r="36" spans="1:88" ht="12.75">
      <c r="A36" s="41"/>
      <c r="B36" s="41"/>
      <c r="C36" s="50"/>
      <c r="D36" s="86" t="s">
        <v>135</v>
      </c>
      <c r="E36" s="81"/>
      <c r="F36" s="81"/>
      <c r="G36" s="81"/>
      <c r="H36" s="81"/>
      <c r="I36" s="81"/>
      <c r="J36" s="82"/>
      <c r="K36" s="82"/>
      <c r="L36" s="82"/>
      <c r="M36" s="82"/>
      <c r="N36" s="82"/>
      <c r="O36" s="83"/>
      <c r="P36" s="84"/>
      <c r="Q36" s="81"/>
      <c r="R36" s="41"/>
      <c r="S36" s="51"/>
      <c r="T36" s="56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51"/>
      <c r="AL36" s="49"/>
      <c r="AM36" s="49"/>
      <c r="AN36" s="86" t="s">
        <v>76</v>
      </c>
      <c r="AO36" s="79"/>
      <c r="AP36" s="79"/>
      <c r="AQ36" s="79"/>
      <c r="AR36" s="79"/>
      <c r="AT36" s="296" t="s">
        <v>113</v>
      </c>
      <c r="AU36" s="296"/>
      <c r="AV36" s="296"/>
      <c r="AW36" s="296"/>
      <c r="AX36" s="297"/>
      <c r="AZ36" s="86"/>
      <c r="BA36" s="86"/>
      <c r="BB36" s="197"/>
      <c r="BC36" s="198"/>
      <c r="BD36" s="197"/>
      <c r="BE36" s="197"/>
      <c r="BF36" s="194"/>
      <c r="BG36" s="146"/>
      <c r="BH36" s="195"/>
      <c r="BI36" s="146"/>
      <c r="BJ36" s="193"/>
      <c r="BK36" s="193"/>
      <c r="BL36" s="196"/>
      <c r="BM36" s="193"/>
      <c r="BN36" s="193"/>
      <c r="BO36" s="146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86"/>
      <c r="CB36" s="86"/>
      <c r="CC36" s="86"/>
      <c r="CD36" s="86"/>
      <c r="CE36" s="86"/>
      <c r="CF36" s="86"/>
      <c r="CG36" s="86"/>
      <c r="CH36" s="86"/>
      <c r="CI36" s="86"/>
      <c r="CJ36" s="86"/>
    </row>
    <row r="37" spans="1:88" ht="12.75">
      <c r="A37" s="41"/>
      <c r="B37" s="41"/>
      <c r="C37" s="79"/>
      <c r="D37" s="85" t="s">
        <v>90</v>
      </c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86" t="s">
        <v>72</v>
      </c>
      <c r="AO37" s="81"/>
      <c r="AP37" s="81"/>
      <c r="AQ37" s="81"/>
      <c r="AR37" s="81"/>
      <c r="AT37" s="299" t="s">
        <v>114</v>
      </c>
      <c r="AU37" s="299"/>
      <c r="BF37" s="197"/>
      <c r="BG37" s="197"/>
      <c r="BH37" s="143"/>
      <c r="BI37" s="197"/>
      <c r="BJ37" s="197"/>
      <c r="BK37" s="197"/>
      <c r="BL37" s="144"/>
      <c r="BM37" s="197"/>
      <c r="BO37" s="86"/>
      <c r="BP37" s="86"/>
      <c r="BQ37" s="86"/>
      <c r="BR37" s="86"/>
      <c r="BS37" s="86"/>
      <c r="BT37" s="86"/>
      <c r="BU37" s="86"/>
      <c r="BV37" s="86"/>
      <c r="BW37" s="86"/>
      <c r="BX37" s="86"/>
      <c r="BY37" s="86"/>
      <c r="BZ37" s="86"/>
      <c r="CA37" s="86"/>
      <c r="CB37" s="86"/>
      <c r="CC37" s="86"/>
      <c r="CD37" s="86"/>
      <c r="CE37" s="86"/>
      <c r="CF37" s="86"/>
      <c r="CG37" s="86"/>
      <c r="CH37" s="86"/>
      <c r="CI37" s="86"/>
      <c r="CJ37" s="86"/>
    </row>
    <row r="38" spans="1:88" ht="12.75">
      <c r="A38" s="41"/>
      <c r="B38" s="41"/>
      <c r="C38" s="50"/>
      <c r="D38" s="226" t="s">
        <v>73</v>
      </c>
      <c r="E38" s="83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41"/>
      <c r="S38" s="41"/>
      <c r="T38" s="56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85" t="s">
        <v>77</v>
      </c>
      <c r="AO38" s="79"/>
      <c r="AP38" s="79"/>
      <c r="AQ38" s="79"/>
      <c r="AR38" s="79"/>
      <c r="AT38" s="300" t="s">
        <v>131</v>
      </c>
      <c r="AU38" s="300"/>
      <c r="AV38" s="298"/>
      <c r="AW38" s="298"/>
      <c r="AX38" s="52"/>
      <c r="AY38" s="86"/>
      <c r="AZ38" s="86"/>
      <c r="BA38" s="86"/>
      <c r="BB38" s="86"/>
      <c r="BC38" s="86"/>
      <c r="BD38" s="86"/>
      <c r="BE38" s="86"/>
      <c r="BF38" s="86"/>
      <c r="BG38" s="86"/>
      <c r="BH38" s="143"/>
      <c r="BI38" s="86"/>
      <c r="BJ38" s="86"/>
      <c r="BK38" s="86"/>
      <c r="BL38" s="144"/>
      <c r="BM38" s="86"/>
      <c r="BO38" s="86"/>
      <c r="BP38" s="86"/>
      <c r="BR38" s="86"/>
      <c r="BT38" s="86"/>
      <c r="BU38" s="86"/>
      <c r="BV38" s="86"/>
      <c r="BW38" s="86"/>
      <c r="BX38" s="86"/>
      <c r="BY38" s="86"/>
      <c r="BZ38" s="86"/>
      <c r="CA38" s="86"/>
      <c r="CB38" s="86"/>
      <c r="CC38" s="86"/>
      <c r="CD38" s="86"/>
      <c r="CE38" s="86"/>
      <c r="CF38" s="86"/>
      <c r="CG38" s="86"/>
      <c r="CH38" s="86"/>
      <c r="CI38" s="86"/>
      <c r="CJ38" s="86"/>
    </row>
    <row r="39" spans="1:88" ht="12.75">
      <c r="A39" s="41"/>
      <c r="B39" s="41"/>
      <c r="C39" s="50"/>
      <c r="D39" s="226" t="s">
        <v>86</v>
      </c>
      <c r="E39" s="83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226" t="s">
        <v>78</v>
      </c>
      <c r="AO39" s="83"/>
      <c r="AP39" s="83"/>
      <c r="AQ39" s="81"/>
      <c r="AR39" s="79"/>
      <c r="AS39" s="41"/>
      <c r="AT39" s="300" t="s">
        <v>132</v>
      </c>
      <c r="AU39" s="300"/>
      <c r="AV39" s="299"/>
      <c r="AW39" s="299"/>
      <c r="AX39" s="49"/>
      <c r="AY39" s="86"/>
      <c r="AZ39" s="86"/>
      <c r="BA39" s="86"/>
      <c r="BB39" s="86"/>
      <c r="BC39" s="86"/>
      <c r="BD39" s="86"/>
      <c r="BE39" s="86"/>
      <c r="BF39" s="86"/>
      <c r="BG39" s="86"/>
      <c r="BH39" s="143"/>
      <c r="BI39" s="86"/>
      <c r="BJ39" s="86"/>
      <c r="BK39" s="86"/>
      <c r="BL39" s="144"/>
      <c r="BM39" s="86"/>
      <c r="BO39" s="86"/>
      <c r="BP39" s="86"/>
      <c r="BR39" s="86"/>
      <c r="BS39" s="86"/>
      <c r="BT39" s="86"/>
      <c r="BU39" s="86"/>
      <c r="BV39" s="86"/>
      <c r="BW39" s="86"/>
      <c r="BX39" s="86"/>
      <c r="BY39" s="86"/>
      <c r="BZ39" s="86"/>
      <c r="CA39" s="86"/>
      <c r="CB39" s="86"/>
      <c r="CC39" s="86"/>
      <c r="CD39" s="86"/>
      <c r="CE39" s="86"/>
      <c r="CF39" s="86"/>
      <c r="CG39" s="86"/>
      <c r="CH39" s="86"/>
      <c r="CI39" s="86"/>
      <c r="CJ39" s="86"/>
    </row>
    <row r="40" spans="1:88" ht="12.75">
      <c r="A40" s="41"/>
      <c r="B40" s="41"/>
      <c r="C40" s="234"/>
      <c r="D40" s="80" t="s">
        <v>85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9"/>
      <c r="AL40" s="49"/>
      <c r="AM40" s="49"/>
      <c r="AN40" s="226" t="s">
        <v>139</v>
      </c>
      <c r="AO40" s="146"/>
      <c r="AP40" s="146"/>
      <c r="AQ40" s="79"/>
      <c r="AR40" s="79"/>
      <c r="AT40" s="300" t="s">
        <v>133</v>
      </c>
      <c r="AU40" s="300"/>
      <c r="AV40" s="300"/>
      <c r="AW40" s="300"/>
      <c r="AX40" s="49"/>
      <c r="BG40" s="86"/>
      <c r="BH40" s="143"/>
      <c r="BI40" s="197"/>
      <c r="BJ40" s="197"/>
      <c r="BK40" s="197"/>
      <c r="BL40" s="144"/>
      <c r="BM40" s="197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  <c r="CC40" s="86"/>
      <c r="CD40" s="86"/>
      <c r="CE40" s="86"/>
      <c r="CF40" s="86"/>
      <c r="CG40" s="86"/>
      <c r="CH40" s="86"/>
      <c r="CI40" s="86"/>
      <c r="CJ40" s="86"/>
    </row>
    <row r="41" spans="1:88" ht="12.75">
      <c r="A41" s="41"/>
      <c r="B41" s="41"/>
      <c r="C41" s="79"/>
      <c r="D41" s="80" t="s">
        <v>84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51"/>
      <c r="AF41" s="41"/>
      <c r="AG41" s="41"/>
      <c r="AH41" s="41"/>
      <c r="AI41" s="41"/>
      <c r="AJ41" s="41"/>
      <c r="AK41" s="41"/>
      <c r="AL41" s="41"/>
      <c r="AM41" s="41"/>
      <c r="AN41" s="80" t="s">
        <v>79</v>
      </c>
      <c r="AO41" s="79"/>
      <c r="AP41" s="79"/>
      <c r="AQ41" s="79"/>
      <c r="AR41" s="79"/>
      <c r="AS41" s="41"/>
      <c r="AT41" s="300" t="s">
        <v>115</v>
      </c>
      <c r="AU41" s="300"/>
      <c r="AV41" s="300"/>
      <c r="AW41" s="300"/>
      <c r="AX41" s="49"/>
      <c r="AY41" s="197"/>
      <c r="AZ41" s="197"/>
      <c r="BA41" s="197"/>
      <c r="BB41" s="197"/>
      <c r="BC41" s="197"/>
      <c r="BD41" s="197"/>
      <c r="BE41" s="197"/>
      <c r="BF41" s="197"/>
      <c r="BG41" s="197"/>
      <c r="BH41" s="143"/>
      <c r="BI41" s="197"/>
      <c r="BJ41" s="197"/>
      <c r="BK41" s="197"/>
      <c r="BL41" s="144"/>
      <c r="BM41" s="197"/>
      <c r="BN41" s="86"/>
      <c r="BO41" s="86"/>
      <c r="BP41" s="86"/>
      <c r="BQ41" s="86"/>
      <c r="BR41" s="86"/>
      <c r="BS41" s="86"/>
      <c r="BT41" s="86"/>
      <c r="BU41" s="86"/>
      <c r="BV41" s="86"/>
      <c r="BW41" s="86"/>
      <c r="BX41" s="86"/>
      <c r="BY41" s="86"/>
      <c r="BZ41" s="86"/>
      <c r="CA41" s="86"/>
      <c r="CB41" s="86"/>
      <c r="CC41" s="86"/>
      <c r="CD41" s="86"/>
      <c r="CE41" s="86"/>
      <c r="CF41" s="86"/>
      <c r="CG41" s="86"/>
      <c r="CH41" s="86"/>
      <c r="CI41" s="86"/>
      <c r="CJ41" s="86"/>
    </row>
    <row r="42" spans="1:88" ht="12.75">
      <c r="A42" s="41"/>
      <c r="B42" s="41"/>
      <c r="C42" s="79"/>
      <c r="D42" s="80" t="s">
        <v>74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80" t="s">
        <v>112</v>
      </c>
      <c r="AO42" s="79"/>
      <c r="AP42" s="79"/>
      <c r="AQ42" s="79"/>
      <c r="AR42" s="79"/>
      <c r="AS42" s="41"/>
      <c r="AT42" s="300" t="s">
        <v>137</v>
      </c>
      <c r="AU42" s="300"/>
      <c r="AV42" s="300"/>
      <c r="AW42" s="300"/>
      <c r="AX42" s="299"/>
      <c r="AY42" s="197"/>
      <c r="AZ42" s="197"/>
      <c r="BA42" s="197"/>
      <c r="BB42" s="197"/>
      <c r="BC42" s="197"/>
      <c r="BD42" s="197"/>
      <c r="BE42" s="197"/>
      <c r="BF42" s="197"/>
      <c r="BG42" s="197"/>
      <c r="BH42" s="143"/>
      <c r="BI42" s="197"/>
      <c r="BJ42" s="197"/>
      <c r="BK42" s="197"/>
      <c r="BL42" s="144"/>
      <c r="BM42" s="197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</row>
    <row r="43" spans="1:88" ht="12.75">
      <c r="A43" s="41"/>
      <c r="B43" s="41"/>
      <c r="C43" s="41"/>
      <c r="D43" s="130" t="s">
        <v>89</v>
      </c>
      <c r="E43" s="131"/>
      <c r="F43" s="131"/>
      <c r="G43" s="131"/>
      <c r="H43" s="131"/>
      <c r="I43" s="131"/>
      <c r="J43" s="131"/>
      <c r="K43" s="131"/>
      <c r="L43" s="131"/>
      <c r="M43" s="131"/>
      <c r="N43" s="81"/>
      <c r="O43" s="81"/>
      <c r="P43" s="81"/>
      <c r="Q43" s="81"/>
      <c r="R43" s="41"/>
      <c r="S43" s="41"/>
      <c r="T43" s="56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80" t="s">
        <v>80</v>
      </c>
      <c r="AO43" s="79"/>
      <c r="AP43" s="79"/>
      <c r="AQ43" s="79"/>
      <c r="AR43" s="79"/>
      <c r="AS43" s="41"/>
      <c r="AT43" s="300" t="s">
        <v>134</v>
      </c>
      <c r="AV43" s="300"/>
      <c r="AW43" s="300"/>
      <c r="AX43" s="49"/>
      <c r="AY43" s="197"/>
      <c r="AZ43" s="197"/>
      <c r="BA43" s="197"/>
      <c r="BB43" s="197"/>
      <c r="BC43" s="197"/>
      <c r="BD43" s="197"/>
      <c r="BE43" s="197"/>
      <c r="BF43" s="197"/>
      <c r="BG43" s="197"/>
      <c r="BH43" s="143"/>
      <c r="BI43" s="197"/>
      <c r="BJ43" s="197"/>
      <c r="BK43" s="197"/>
      <c r="BL43" s="144"/>
      <c r="BM43" s="197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</row>
    <row r="44" spans="1:88" ht="12.75">
      <c r="A44" s="41"/>
      <c r="B44" s="41"/>
      <c r="C44" s="41"/>
      <c r="D44" s="85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80" t="s">
        <v>81</v>
      </c>
      <c r="AO44" s="79"/>
      <c r="AP44" s="79"/>
      <c r="AQ44" s="79"/>
      <c r="AR44" s="79"/>
      <c r="AS44" s="41"/>
      <c r="AT44" s="300" t="s">
        <v>116</v>
      </c>
      <c r="AU44" s="300"/>
      <c r="AV44" s="300"/>
      <c r="AW44" s="300"/>
      <c r="AX44" s="49"/>
      <c r="AY44" s="197"/>
      <c r="AZ44" s="197"/>
      <c r="BA44" s="197"/>
      <c r="BB44" s="197" t="s">
        <v>50</v>
      </c>
      <c r="BC44" s="197"/>
      <c r="BD44" s="197"/>
      <c r="BE44" s="197"/>
      <c r="BF44" s="197"/>
      <c r="BG44" s="197"/>
      <c r="BH44" s="143"/>
      <c r="BI44" s="197"/>
      <c r="BJ44" s="197"/>
      <c r="BK44" s="197"/>
      <c r="BL44" s="144"/>
      <c r="BM44" s="197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</row>
    <row r="45" spans="1:88" ht="12.75">
      <c r="A45" s="41"/>
      <c r="B45" s="41"/>
      <c r="AC45" s="41"/>
      <c r="AD45" s="41"/>
      <c r="AE45" s="41"/>
      <c r="AF45" s="41"/>
      <c r="AG45" s="41"/>
      <c r="AH45" s="51"/>
      <c r="AI45" s="51"/>
      <c r="AJ45" s="51"/>
      <c r="AK45" s="41"/>
      <c r="AL45" s="41"/>
      <c r="AM45" s="41"/>
      <c r="AN45" s="85" t="s">
        <v>82</v>
      </c>
      <c r="AO45" s="79"/>
      <c r="AP45" s="79"/>
      <c r="AQ45" s="146"/>
      <c r="AR45" s="146"/>
      <c r="AS45" s="51"/>
      <c r="AT45" s="300" t="s">
        <v>117</v>
      </c>
      <c r="AU45" s="300"/>
      <c r="AV45" s="300"/>
      <c r="AW45" s="300"/>
      <c r="AX45" s="49"/>
      <c r="AY45" s="197"/>
      <c r="AZ45" s="197"/>
      <c r="BA45" s="197"/>
      <c r="BB45" s="197"/>
      <c r="BC45" s="197"/>
      <c r="BD45" s="197"/>
      <c r="BE45" s="197"/>
      <c r="BF45" s="197"/>
      <c r="BG45" s="197"/>
      <c r="BH45" s="143"/>
      <c r="BI45" s="197"/>
      <c r="BJ45" s="197"/>
      <c r="BK45" s="197"/>
      <c r="BL45" s="144"/>
      <c r="BM45" s="197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</row>
    <row r="46" spans="1:88" ht="12.75">
      <c r="A46" s="41"/>
      <c r="B46" s="41"/>
      <c r="C46" s="402"/>
      <c r="D46" s="402"/>
      <c r="E46" s="402"/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H46" s="3"/>
      <c r="AI46" s="3"/>
      <c r="AJ46" s="3"/>
      <c r="AK46" s="41"/>
      <c r="AL46" s="41"/>
      <c r="AM46" s="41"/>
      <c r="AN46" s="131" t="s">
        <v>83</v>
      </c>
      <c r="AO46" s="131"/>
      <c r="AP46" s="131"/>
      <c r="AQ46" s="285"/>
      <c r="AR46" s="285"/>
      <c r="AS46" s="285"/>
      <c r="AT46" s="300" t="s">
        <v>118</v>
      </c>
      <c r="AU46" s="300"/>
      <c r="AV46" s="300"/>
      <c r="AW46" s="300"/>
      <c r="AX46" s="49"/>
      <c r="AY46" s="86"/>
      <c r="AZ46" s="86"/>
      <c r="BA46" s="86"/>
      <c r="BB46" s="86"/>
      <c r="BC46" s="86"/>
      <c r="BD46" s="86"/>
      <c r="BE46" s="86"/>
      <c r="BF46" s="86"/>
      <c r="BG46" s="86"/>
      <c r="BH46" s="143"/>
      <c r="BI46" s="86"/>
      <c r="BJ46" s="86"/>
      <c r="BK46" s="86"/>
      <c r="BL46" s="144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</row>
    <row r="47" spans="1:88" ht="12.75" customHeight="1">
      <c r="A47" s="41"/>
      <c r="B47" s="41"/>
      <c r="C47" s="41"/>
      <c r="D47" s="60"/>
      <c r="E47" s="51"/>
      <c r="AK47" s="51"/>
      <c r="AL47" s="51"/>
      <c r="AM47" s="51"/>
      <c r="AN47" s="41"/>
      <c r="AO47" s="41"/>
      <c r="AP47" s="41"/>
      <c r="AQ47" s="285"/>
      <c r="AR47" s="285"/>
      <c r="AS47" s="285"/>
      <c r="AT47" s="300" t="s">
        <v>119</v>
      </c>
      <c r="AU47" s="300"/>
      <c r="AV47" s="300"/>
      <c r="AW47" s="300"/>
      <c r="AX47" s="49"/>
      <c r="AY47" s="86"/>
      <c r="AZ47" s="86"/>
      <c r="BA47" s="86"/>
      <c r="BB47" s="86"/>
      <c r="BC47" s="86"/>
      <c r="BD47" s="86"/>
      <c r="BE47" s="86"/>
      <c r="BF47" s="86"/>
      <c r="BG47" s="86"/>
      <c r="BH47" s="143"/>
      <c r="BI47" s="86"/>
      <c r="BJ47" s="86"/>
      <c r="BK47" s="86"/>
      <c r="BL47" s="144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</row>
    <row r="48" spans="1:88" ht="12.75" customHeight="1">
      <c r="A48" s="41"/>
      <c r="B48" s="4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53"/>
      <c r="Q48" s="53"/>
      <c r="AQ48" s="41"/>
      <c r="AR48" s="41"/>
      <c r="AS48" s="41"/>
      <c r="AV48" s="300"/>
      <c r="AW48" s="300"/>
      <c r="AX48" s="49"/>
      <c r="AY48" s="86"/>
      <c r="AZ48" s="86"/>
      <c r="BA48" s="86"/>
      <c r="BB48" s="86"/>
      <c r="BC48" s="86"/>
      <c r="BD48" s="86"/>
      <c r="BE48" s="86"/>
      <c r="BF48" s="86"/>
      <c r="BG48" s="86"/>
      <c r="BH48" s="143"/>
      <c r="BI48" s="86"/>
      <c r="BJ48" s="86"/>
      <c r="BK48" s="86"/>
      <c r="BL48" s="144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</row>
    <row r="49" spans="1:88" ht="12.75" customHeight="1">
      <c r="A49" s="41"/>
      <c r="B49" s="4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AR49" s="46"/>
      <c r="AV49" s="300"/>
      <c r="AW49" s="300"/>
      <c r="AX49" s="49"/>
      <c r="AY49" s="86"/>
      <c r="AZ49" s="86"/>
      <c r="BA49" s="86"/>
      <c r="BB49" s="86"/>
      <c r="BC49" s="86"/>
      <c r="BD49" s="86"/>
      <c r="BE49" s="86"/>
      <c r="BF49" s="86"/>
      <c r="BG49" s="86"/>
      <c r="BH49" s="143"/>
      <c r="BI49" s="86"/>
      <c r="BJ49" s="86"/>
      <c r="BK49" s="86"/>
      <c r="BL49" s="144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C49" s="86"/>
      <c r="CD49" s="86"/>
      <c r="CE49" s="86"/>
      <c r="CF49" s="86"/>
      <c r="CG49" s="86"/>
      <c r="CH49" s="86"/>
      <c r="CI49" s="86"/>
      <c r="CJ49" s="86"/>
    </row>
    <row r="50" spans="1:88" ht="12.75" customHeight="1">
      <c r="A50" s="41"/>
      <c r="B50" s="4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AR50" s="46"/>
      <c r="AT50" s="300"/>
      <c r="AU50" s="300"/>
      <c r="AV50" s="300"/>
      <c r="AW50" s="300"/>
      <c r="AX50" s="49"/>
      <c r="AY50" s="86"/>
      <c r="AZ50" s="86"/>
      <c r="BA50" s="86"/>
      <c r="BB50" s="86"/>
      <c r="BC50" s="86"/>
      <c r="BD50" s="86"/>
      <c r="BE50" s="86"/>
      <c r="BF50" s="86"/>
      <c r="BG50" s="86"/>
      <c r="BH50" s="143"/>
      <c r="BI50" s="86"/>
      <c r="BJ50" s="86"/>
      <c r="BK50" s="86"/>
      <c r="BL50" s="144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  <c r="CC50" s="86"/>
      <c r="CD50" s="86"/>
      <c r="CE50" s="86"/>
      <c r="CF50" s="86"/>
      <c r="CG50" s="86"/>
      <c r="CH50" s="86"/>
      <c r="CI50" s="86"/>
      <c r="CJ50" s="86"/>
    </row>
    <row r="51" spans="1:88" ht="12.75" customHeight="1">
      <c r="A51" s="41"/>
      <c r="B51" s="4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Y51" s="402"/>
      <c r="Z51" s="402"/>
      <c r="AA51" s="402"/>
      <c r="AB51" s="402"/>
      <c r="AC51" s="402"/>
      <c r="AD51" s="402"/>
      <c r="AE51" s="402"/>
      <c r="AF51" s="402"/>
      <c r="AG51" s="402"/>
      <c r="AH51" s="402"/>
      <c r="AI51" s="402"/>
      <c r="AJ51" s="402"/>
      <c r="AK51" s="402"/>
      <c r="AL51" s="402"/>
      <c r="AM51" s="402"/>
      <c r="AN51" s="402"/>
      <c r="AO51" s="46"/>
      <c r="AP51" s="46"/>
      <c r="AQ51" s="46"/>
      <c r="AR51" s="46"/>
      <c r="AT51" s="86"/>
      <c r="AU51" s="301"/>
      <c r="AV51" s="301"/>
      <c r="AW51" s="301"/>
      <c r="AX51" s="53"/>
      <c r="AY51" s="86"/>
      <c r="AZ51" s="86"/>
      <c r="BA51" s="86"/>
      <c r="BB51" s="86"/>
      <c r="BC51" s="86"/>
      <c r="BD51" s="86"/>
      <c r="BE51" s="86"/>
      <c r="BF51" s="86"/>
      <c r="BG51" s="86"/>
      <c r="BH51" s="143"/>
      <c r="BI51" s="86"/>
      <c r="BJ51" s="86"/>
      <c r="BK51" s="86"/>
      <c r="BL51" s="144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C51" s="86"/>
      <c r="CD51" s="86"/>
      <c r="CE51" s="86"/>
      <c r="CF51" s="86"/>
      <c r="CG51" s="86"/>
      <c r="CH51" s="86"/>
      <c r="CI51" s="86"/>
      <c r="CJ51" s="86"/>
    </row>
    <row r="52" spans="1:88" ht="12.75" customHeight="1">
      <c r="A52" s="41"/>
      <c r="B52" s="4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AK52" s="41"/>
      <c r="AL52" s="41"/>
      <c r="AM52" s="41"/>
      <c r="AN52" s="46"/>
      <c r="AO52" s="46"/>
      <c r="AP52" s="46"/>
      <c r="AQ52" s="46"/>
      <c r="AR52" s="4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143"/>
      <c r="BI52" s="86"/>
      <c r="BJ52" s="86"/>
      <c r="BK52" s="86"/>
      <c r="BL52" s="144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</row>
    <row r="53" spans="1:88" ht="12.75" customHeight="1">
      <c r="A53" s="41"/>
      <c r="B53" s="41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AK53" s="41"/>
      <c r="AL53" s="41"/>
      <c r="AM53" s="41"/>
      <c r="AN53" s="46"/>
      <c r="AO53" s="46"/>
      <c r="AP53" s="46"/>
      <c r="AQ53" s="46"/>
      <c r="AR53" s="46"/>
      <c r="AX53" s="86"/>
      <c r="AY53" s="86"/>
      <c r="AZ53" s="86"/>
      <c r="BA53" s="86"/>
      <c r="BB53" s="86"/>
      <c r="BC53" s="86"/>
      <c r="BD53" s="86"/>
      <c r="BE53" s="86"/>
      <c r="BF53" s="86"/>
      <c r="BG53" s="86"/>
      <c r="BH53" s="143"/>
      <c r="BI53" s="86"/>
      <c r="BJ53" s="86"/>
      <c r="BK53" s="86"/>
      <c r="BL53" s="144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C53" s="86"/>
      <c r="CD53" s="86"/>
      <c r="CE53" s="86"/>
      <c r="CF53" s="86"/>
      <c r="CG53" s="86"/>
      <c r="CH53" s="86"/>
      <c r="CI53" s="86"/>
      <c r="CJ53" s="86"/>
    </row>
    <row r="54" spans="1:88" ht="12.75" customHeight="1">
      <c r="A54" s="41"/>
      <c r="B54" s="41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AK54" s="41"/>
      <c r="AL54" s="41"/>
      <c r="AM54" s="41"/>
      <c r="AN54" s="46"/>
      <c r="AO54" s="46"/>
      <c r="AP54" s="46"/>
      <c r="AQ54" s="46"/>
      <c r="AR54" s="46"/>
      <c r="AX54" s="86"/>
      <c r="AY54" s="86"/>
      <c r="AZ54" s="86"/>
      <c r="BA54" s="86"/>
      <c r="BB54" s="86"/>
      <c r="BC54" s="86"/>
      <c r="BD54" s="86"/>
      <c r="BE54" s="86"/>
      <c r="BF54" s="86"/>
      <c r="BG54" s="86"/>
      <c r="BH54" s="143"/>
      <c r="BI54" s="86"/>
      <c r="BJ54" s="86"/>
      <c r="BK54" s="86"/>
      <c r="BL54" s="144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  <c r="CC54" s="86"/>
      <c r="CD54" s="86"/>
      <c r="CE54" s="86"/>
      <c r="CF54" s="86"/>
      <c r="CG54" s="86"/>
      <c r="CH54" s="86"/>
      <c r="CI54" s="86"/>
      <c r="CJ54" s="86"/>
    </row>
    <row r="55" spans="1:88" ht="12.75" customHeight="1">
      <c r="A55" s="41"/>
      <c r="B55" s="41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AK55" s="41"/>
      <c r="AL55" s="41"/>
      <c r="AM55" s="41"/>
      <c r="AN55" s="46"/>
      <c r="AO55" s="46"/>
      <c r="AP55" s="46"/>
      <c r="AQ55" s="46"/>
      <c r="AR55" s="46"/>
      <c r="AX55" s="86"/>
      <c r="AY55" s="86"/>
      <c r="AZ55" s="86"/>
      <c r="BA55" s="86"/>
      <c r="BB55" s="86"/>
      <c r="BC55" s="86"/>
      <c r="BD55" s="86"/>
      <c r="BE55" s="86"/>
      <c r="BF55" s="86"/>
      <c r="BG55" s="86"/>
      <c r="BH55" s="143"/>
      <c r="BI55" s="86"/>
      <c r="BJ55" s="86"/>
      <c r="BK55" s="86"/>
      <c r="BL55" s="144"/>
      <c r="BM55" s="86"/>
      <c r="BN55" s="86"/>
      <c r="BO55" s="86"/>
      <c r="BP55" s="86"/>
      <c r="BQ55" s="86"/>
      <c r="BR55" s="86"/>
      <c r="BS55" s="86"/>
      <c r="BT55" s="86"/>
      <c r="BU55" s="86"/>
      <c r="BV55" s="86"/>
      <c r="BW55" s="86"/>
      <c r="BX55" s="86"/>
      <c r="BY55" s="86"/>
      <c r="BZ55" s="86"/>
      <c r="CA55" s="86"/>
      <c r="CB55" s="86"/>
      <c r="CC55" s="86"/>
      <c r="CD55" s="86"/>
      <c r="CE55" s="86"/>
      <c r="CF55" s="86"/>
      <c r="CG55" s="86"/>
      <c r="CH55" s="86"/>
      <c r="CI55" s="86"/>
      <c r="CJ55" s="86"/>
    </row>
    <row r="56" spans="1:88" ht="12.75" customHeight="1">
      <c r="A56" s="41"/>
      <c r="B56" s="41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AK56" s="41"/>
      <c r="AL56" s="41"/>
      <c r="AM56" s="41"/>
      <c r="AN56" s="46"/>
      <c r="AO56" s="46"/>
      <c r="AP56" s="46"/>
      <c r="AQ56" s="46"/>
      <c r="AR56" s="4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143"/>
      <c r="BI56" s="86"/>
      <c r="BJ56" s="86"/>
      <c r="BK56" s="86"/>
      <c r="BL56" s="144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  <c r="CC56" s="86"/>
      <c r="CD56" s="86"/>
      <c r="CE56" s="86"/>
      <c r="CF56" s="86"/>
      <c r="CG56" s="86"/>
      <c r="CH56" s="86"/>
      <c r="CI56" s="86"/>
      <c r="CJ56" s="86"/>
    </row>
    <row r="57" spans="1:88" ht="12.75" customHeight="1">
      <c r="A57" s="41"/>
      <c r="B57" s="41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AK57" s="41"/>
      <c r="AL57" s="41"/>
      <c r="AM57" s="41"/>
      <c r="AN57" s="46"/>
      <c r="AO57" s="46"/>
      <c r="AP57" s="46"/>
      <c r="AQ57" s="46"/>
      <c r="AR57" s="4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143"/>
      <c r="BI57" s="86"/>
      <c r="BJ57" s="86"/>
      <c r="BK57" s="86"/>
      <c r="BL57" s="144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/>
      <c r="CC57" s="86"/>
      <c r="CD57" s="86"/>
      <c r="CE57" s="86"/>
      <c r="CF57" s="86"/>
      <c r="CG57" s="86"/>
      <c r="CH57" s="86"/>
      <c r="CI57" s="86"/>
      <c r="CJ57" s="86"/>
    </row>
    <row r="58" spans="1:88" ht="12.75" customHeight="1">
      <c r="A58" s="41"/>
      <c r="B58" s="41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AK58" s="41"/>
      <c r="AL58" s="41"/>
      <c r="AM58" s="41"/>
      <c r="AN58" s="46"/>
      <c r="AO58" s="46"/>
      <c r="AP58" s="46"/>
      <c r="AQ58" s="46"/>
      <c r="AR58" s="46"/>
      <c r="AX58" s="86"/>
      <c r="AY58" s="86"/>
      <c r="AZ58" s="86"/>
      <c r="BA58" s="86"/>
      <c r="BB58" s="86"/>
      <c r="BC58" s="86"/>
      <c r="BD58" s="86"/>
      <c r="BE58" s="86"/>
      <c r="BF58" s="86"/>
      <c r="BG58" s="86"/>
      <c r="BH58" s="143"/>
      <c r="BI58" s="86"/>
      <c r="BJ58" s="86"/>
      <c r="BK58" s="86"/>
      <c r="BL58" s="144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</row>
    <row r="59" spans="1:88" ht="12.75" customHeight="1">
      <c r="A59" s="41"/>
      <c r="B59" s="41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AK59" s="41"/>
      <c r="AL59" s="41"/>
      <c r="AM59" s="41"/>
      <c r="AN59" s="46"/>
      <c r="AO59" s="46"/>
      <c r="AP59" s="46"/>
      <c r="AQ59" s="46"/>
      <c r="AR59" s="46"/>
      <c r="AX59" s="86"/>
      <c r="AY59" s="86"/>
      <c r="AZ59" s="86"/>
      <c r="BA59" s="86"/>
      <c r="BB59" s="86"/>
      <c r="BC59" s="86"/>
      <c r="BD59" s="86"/>
      <c r="BE59" s="86"/>
      <c r="BF59" s="86"/>
      <c r="BG59" s="86"/>
      <c r="BH59" s="143"/>
      <c r="BI59" s="86"/>
      <c r="BJ59" s="86"/>
      <c r="BK59" s="86"/>
      <c r="BL59" s="144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</row>
    <row r="60" spans="1:88" ht="12.75" customHeight="1">
      <c r="A60" s="41"/>
      <c r="B60" s="41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AK60" s="53"/>
      <c r="AL60" s="53"/>
      <c r="AM60" s="53"/>
      <c r="AN60" s="46"/>
      <c r="AO60" s="46"/>
      <c r="AP60" s="46"/>
      <c r="AQ60" s="46"/>
      <c r="AR60" s="46"/>
      <c r="AX60" s="86"/>
      <c r="AY60" s="86"/>
      <c r="AZ60" s="86"/>
      <c r="BA60" s="86"/>
      <c r="BB60" s="86"/>
      <c r="BC60" s="86"/>
      <c r="BD60" s="86"/>
      <c r="BE60" s="86"/>
      <c r="BF60" s="86"/>
      <c r="BG60" s="86"/>
      <c r="BH60" s="143"/>
      <c r="BI60" s="86"/>
      <c r="BJ60" s="86"/>
      <c r="BK60" s="86"/>
      <c r="BL60" s="144"/>
      <c r="BM60" s="86"/>
      <c r="BN60" s="86"/>
      <c r="BO60" s="86"/>
      <c r="BP60" s="86"/>
      <c r="BQ60" s="86"/>
      <c r="BR60" s="86"/>
      <c r="BS60" s="86"/>
      <c r="BT60" s="86"/>
      <c r="BU60" s="86"/>
      <c r="BV60" s="86"/>
      <c r="BW60" s="86"/>
      <c r="BX60" s="86"/>
      <c r="BY60" s="86"/>
      <c r="BZ60" s="86"/>
      <c r="CA60" s="86"/>
      <c r="CB60" s="86"/>
      <c r="CC60" s="86"/>
      <c r="CD60" s="86"/>
      <c r="CE60" s="86"/>
      <c r="CF60" s="86"/>
      <c r="CG60" s="86"/>
      <c r="CH60" s="86"/>
      <c r="CI60" s="86"/>
      <c r="CJ60" s="86"/>
    </row>
    <row r="61" spans="1:88" ht="12.75" customHeight="1">
      <c r="A61" s="53"/>
      <c r="B61" s="53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AG61" s="53"/>
      <c r="AH61" s="53"/>
      <c r="AI61" s="53"/>
      <c r="AJ61" s="53"/>
      <c r="AK61" s="53"/>
      <c r="AL61" s="53"/>
      <c r="AM61" s="53"/>
      <c r="AN61" s="46"/>
      <c r="AO61" s="46"/>
      <c r="AP61" s="46"/>
      <c r="AQ61" s="46"/>
      <c r="AR61" s="4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143"/>
      <c r="BI61" s="86"/>
      <c r="BJ61" s="86"/>
      <c r="BK61" s="86"/>
      <c r="BL61" s="144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</row>
    <row r="62" spans="1:88" ht="12.75" customHeight="1">
      <c r="A62" s="53"/>
      <c r="B62" s="53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AG62" s="53"/>
      <c r="AH62" s="53"/>
      <c r="AI62" s="53"/>
      <c r="AJ62" s="53"/>
      <c r="AK62" s="53"/>
      <c r="AL62" s="53"/>
      <c r="AM62" s="53"/>
      <c r="AN62" s="46"/>
      <c r="AO62" s="46"/>
      <c r="AP62" s="46"/>
      <c r="AQ62" s="46"/>
      <c r="AR62" s="46"/>
      <c r="AX62" s="86"/>
      <c r="AY62" s="86"/>
      <c r="AZ62" s="86"/>
      <c r="BA62" s="86"/>
      <c r="BB62" s="86"/>
      <c r="BC62" s="86"/>
      <c r="BD62" s="86"/>
      <c r="BE62" s="86"/>
      <c r="BF62" s="86"/>
      <c r="BG62" s="86"/>
      <c r="BH62" s="143"/>
      <c r="BI62" s="86"/>
      <c r="BJ62" s="86"/>
      <c r="BK62" s="86"/>
      <c r="BL62" s="144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  <c r="BX62" s="86"/>
      <c r="BY62" s="86"/>
      <c r="BZ62" s="86"/>
      <c r="CA62" s="86"/>
      <c r="CB62" s="86"/>
      <c r="CC62" s="86"/>
      <c r="CD62" s="86"/>
      <c r="CE62" s="86"/>
      <c r="CF62" s="86"/>
      <c r="CG62" s="86"/>
      <c r="CH62" s="86"/>
      <c r="CI62" s="86"/>
      <c r="CJ62" s="86"/>
    </row>
    <row r="63" spans="1:88" ht="12.75">
      <c r="A63" s="53"/>
      <c r="B63" s="53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AG63" s="53"/>
      <c r="AH63" s="53"/>
      <c r="AI63" s="53"/>
      <c r="AJ63" s="53"/>
      <c r="AK63" s="53"/>
      <c r="AL63" s="53"/>
      <c r="AM63" s="53"/>
      <c r="AN63" s="46"/>
      <c r="AO63" s="46"/>
      <c r="AP63" s="46"/>
      <c r="AQ63" s="46"/>
      <c r="AR63" s="46"/>
      <c r="AX63" s="86"/>
      <c r="AY63" s="86"/>
      <c r="AZ63" s="86"/>
      <c r="BA63" s="86"/>
      <c r="BB63" s="86"/>
      <c r="BC63" s="86"/>
      <c r="BD63" s="86"/>
      <c r="BE63" s="86"/>
      <c r="BF63" s="86"/>
      <c r="BG63" s="86"/>
      <c r="BH63" s="143"/>
      <c r="BI63" s="86"/>
      <c r="BJ63" s="86"/>
      <c r="BK63" s="86"/>
      <c r="BL63" s="144"/>
      <c r="BM63" s="86"/>
      <c r="BN63" s="86"/>
      <c r="BO63" s="86"/>
      <c r="BP63" s="86"/>
      <c r="BQ63" s="86"/>
      <c r="BR63" s="86"/>
      <c r="BS63" s="86"/>
      <c r="BT63" s="86"/>
      <c r="BU63" s="86"/>
      <c r="BV63" s="86"/>
      <c r="BW63" s="86"/>
      <c r="BX63" s="86"/>
      <c r="BY63" s="86"/>
      <c r="BZ63" s="86"/>
      <c r="CA63" s="86"/>
      <c r="CB63" s="86"/>
      <c r="CC63" s="86"/>
      <c r="CD63" s="86"/>
      <c r="CE63" s="86"/>
      <c r="CF63" s="86"/>
      <c r="CG63" s="86"/>
      <c r="CH63" s="86"/>
      <c r="CI63" s="86"/>
      <c r="CJ63" s="86"/>
    </row>
    <row r="64" spans="3:88" ht="12.75"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46"/>
      <c r="AO64" s="46"/>
      <c r="AP64" s="46"/>
      <c r="AQ64" s="46"/>
      <c r="AR64" s="46"/>
      <c r="AS64" s="110"/>
      <c r="AT64" s="46"/>
      <c r="AU64" s="46"/>
      <c r="AV64" s="46"/>
      <c r="AX64" s="86"/>
      <c r="AY64" s="86"/>
      <c r="AZ64" s="86"/>
      <c r="BA64" s="86"/>
      <c r="BB64" s="86"/>
      <c r="BC64" s="86"/>
      <c r="BD64" s="86"/>
      <c r="BE64" s="86"/>
      <c r="BF64" s="86"/>
      <c r="BG64" s="86"/>
      <c r="BH64" s="143"/>
      <c r="BI64" s="86"/>
      <c r="BJ64" s="86"/>
      <c r="BK64" s="86"/>
      <c r="BL64" s="144"/>
      <c r="BM64" s="86"/>
      <c r="BN64" s="86"/>
      <c r="BO64" s="86"/>
      <c r="BP64" s="86"/>
      <c r="BQ64" s="86"/>
      <c r="BR64" s="86"/>
      <c r="BS64" s="86"/>
      <c r="BT64" s="86"/>
      <c r="BU64" s="86"/>
      <c r="BV64" s="86"/>
      <c r="BW64" s="86"/>
      <c r="BX64" s="86"/>
      <c r="BY64" s="86"/>
      <c r="BZ64" s="86"/>
      <c r="CA64" s="86"/>
      <c r="CB64" s="86"/>
      <c r="CC64" s="86"/>
      <c r="CD64" s="86"/>
      <c r="CE64" s="86"/>
      <c r="CF64" s="86"/>
      <c r="CG64" s="86"/>
      <c r="CH64" s="86"/>
      <c r="CI64" s="86"/>
      <c r="CJ64" s="86"/>
    </row>
    <row r="65" spans="30:88" ht="12.75"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46"/>
      <c r="AO65" s="46"/>
      <c r="AP65" s="46"/>
      <c r="AQ65" s="46"/>
      <c r="AR65" s="46"/>
      <c r="AS65" s="46"/>
      <c r="AT65" s="46"/>
      <c r="AU65" s="46"/>
      <c r="AV65" s="46"/>
      <c r="AX65" s="86"/>
      <c r="AY65" s="86"/>
      <c r="AZ65" s="86"/>
      <c r="BA65" s="86"/>
      <c r="BB65" s="86"/>
      <c r="BC65" s="86"/>
      <c r="BD65" s="86"/>
      <c r="BE65" s="86"/>
      <c r="BF65" s="86"/>
      <c r="BG65" s="86"/>
      <c r="BH65" s="143"/>
      <c r="BI65" s="86"/>
      <c r="BJ65" s="86"/>
      <c r="BK65" s="86"/>
      <c r="BL65" s="144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6"/>
      <c r="CA65" s="86"/>
      <c r="CB65" s="86"/>
      <c r="CC65" s="86"/>
      <c r="CD65" s="86"/>
      <c r="CE65" s="86"/>
      <c r="CF65" s="86"/>
      <c r="CG65" s="86"/>
      <c r="CH65" s="86"/>
      <c r="CI65" s="86"/>
      <c r="CJ65" s="86"/>
    </row>
    <row r="66" spans="3:88" ht="12.75"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105"/>
      <c r="AO66" s="105"/>
      <c r="AP66" s="105"/>
      <c r="AQ66" s="105"/>
      <c r="AX66" s="86"/>
      <c r="AY66" s="86"/>
      <c r="AZ66" s="86"/>
      <c r="BA66" s="86"/>
      <c r="BB66" s="86"/>
      <c r="BC66" s="86"/>
      <c r="BD66" s="86"/>
      <c r="BE66" s="86"/>
      <c r="BF66" s="86"/>
      <c r="BG66" s="86"/>
      <c r="BH66" s="143"/>
      <c r="BI66" s="86"/>
      <c r="BJ66" s="86"/>
      <c r="BK66" s="86"/>
      <c r="BL66" s="144"/>
      <c r="BM66" s="86"/>
      <c r="BN66" s="86"/>
      <c r="BO66" s="86"/>
      <c r="BP66" s="86"/>
      <c r="BQ66" s="86"/>
      <c r="BR66" s="86"/>
      <c r="BS66" s="86"/>
      <c r="BT66" s="86"/>
      <c r="BU66" s="86"/>
      <c r="BV66" s="86"/>
      <c r="BW66" s="86"/>
      <c r="BX66" s="86"/>
      <c r="BY66" s="86"/>
      <c r="BZ66" s="86"/>
      <c r="CA66" s="86"/>
      <c r="CB66" s="86"/>
      <c r="CC66" s="86"/>
      <c r="CD66" s="86"/>
      <c r="CE66" s="86"/>
      <c r="CF66" s="86"/>
      <c r="CG66" s="86"/>
      <c r="CH66" s="86"/>
      <c r="CI66" s="86"/>
      <c r="CJ66" s="86"/>
    </row>
    <row r="67" spans="3:88" ht="12.75"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143"/>
      <c r="BI67" s="86"/>
      <c r="BJ67" s="86"/>
      <c r="BK67" s="86"/>
      <c r="BL67" s="144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</row>
    <row r="68" spans="3:88" ht="12.75"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X68" s="86"/>
      <c r="AY68" s="86"/>
      <c r="AZ68" s="86"/>
      <c r="BA68" s="86"/>
      <c r="BB68" s="86"/>
      <c r="BC68" s="86"/>
      <c r="BD68" s="86"/>
      <c r="BE68" s="86"/>
      <c r="BF68" s="86"/>
      <c r="BG68" s="86"/>
      <c r="BH68" s="143"/>
      <c r="BI68" s="86"/>
      <c r="BJ68" s="86"/>
      <c r="BK68" s="86"/>
      <c r="BL68" s="144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  <c r="CC68" s="86"/>
      <c r="CD68" s="86"/>
      <c r="CE68" s="86"/>
      <c r="CF68" s="86"/>
      <c r="CG68" s="86"/>
      <c r="CH68" s="86"/>
      <c r="CI68" s="86"/>
      <c r="CJ68" s="86"/>
    </row>
  </sheetData>
  <sheetProtection/>
  <mergeCells count="56">
    <mergeCell ref="AW9:AW10"/>
    <mergeCell ref="AQ32:AS32"/>
    <mergeCell ref="Y51:AN51"/>
    <mergeCell ref="AQ7:AS7"/>
    <mergeCell ref="AT11:AV11"/>
    <mergeCell ref="AT24:AV24"/>
    <mergeCell ref="AT25:AV25"/>
    <mergeCell ref="AT22:AV22"/>
    <mergeCell ref="AA16:AP16"/>
    <mergeCell ref="AT23:AV23"/>
    <mergeCell ref="C46:Z46"/>
    <mergeCell ref="AN35:AW35"/>
    <mergeCell ref="AT33:AV33"/>
    <mergeCell ref="AW19:AW20"/>
    <mergeCell ref="AW14:AW15"/>
    <mergeCell ref="C34:V34"/>
    <mergeCell ref="AQ27:AS27"/>
    <mergeCell ref="AQ28:AS28"/>
    <mergeCell ref="AA26:AS26"/>
    <mergeCell ref="AA27:AP27"/>
    <mergeCell ref="AT2:AV2"/>
    <mergeCell ref="AQ9:AS11"/>
    <mergeCell ref="C23:AS23"/>
    <mergeCell ref="AT28:AV28"/>
    <mergeCell ref="AT18:AV18"/>
    <mergeCell ref="C9:Z9"/>
    <mergeCell ref="AA5:AP5"/>
    <mergeCell ref="C7:Z7"/>
    <mergeCell ref="AQ2:AS2"/>
    <mergeCell ref="AN2:AO2"/>
    <mergeCell ref="A1:AK1"/>
    <mergeCell ref="A4:A7"/>
    <mergeCell ref="A9:A12"/>
    <mergeCell ref="AQ29:AS30"/>
    <mergeCell ref="AT31:AV31"/>
    <mergeCell ref="AQ16:AS17"/>
    <mergeCell ref="A24:A27"/>
    <mergeCell ref="C19:Z19"/>
    <mergeCell ref="A29:A32"/>
    <mergeCell ref="A19:A22"/>
    <mergeCell ref="AT4:AV4"/>
    <mergeCell ref="AQ24:AS25"/>
    <mergeCell ref="AT16:AV16"/>
    <mergeCell ref="A14:A17"/>
    <mergeCell ref="AA21:AP21"/>
    <mergeCell ref="C15:Z15"/>
    <mergeCell ref="C14:Z14"/>
    <mergeCell ref="C4:Z4"/>
    <mergeCell ref="C13:AS13"/>
    <mergeCell ref="AQ12:AS12"/>
    <mergeCell ref="AQ19:AS21"/>
    <mergeCell ref="AT7:AV7"/>
    <mergeCell ref="AT12:AV12"/>
    <mergeCell ref="AT13:AV13"/>
    <mergeCell ref="AA12:AP12"/>
    <mergeCell ref="AA8:AS8"/>
  </mergeCells>
  <printOptions/>
  <pageMargins left="0.21" right="0.17" top="0.17" bottom="0.16" header="0.17" footer="0.16"/>
  <pageSetup horizontalDpi="600" verticalDpi="600" orientation="landscape" paperSize="9" scale="89" r:id="rId2"/>
  <colBreaks count="1" manualBreakCount="1">
    <brk id="3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3"/>
  <sheetViews>
    <sheetView zoomScalePageLayoutView="0" workbookViewId="0" topLeftCell="A1">
      <selection activeCell="F20" sqref="F20"/>
    </sheetView>
  </sheetViews>
  <sheetFormatPr defaultColWidth="9.00390625" defaultRowHeight="12.75"/>
  <cols>
    <col min="2" max="2" width="10.00390625" style="0" customWidth="1"/>
  </cols>
  <sheetData>
    <row r="1" spans="1:34" s="31" customFormat="1" ht="15.75">
      <c r="A1" s="418" t="s">
        <v>29</v>
      </c>
      <c r="B1" s="418"/>
      <c r="C1" s="418"/>
      <c r="D1" s="418"/>
      <c r="E1" s="418"/>
      <c r="F1" s="418"/>
      <c r="G1" s="418"/>
      <c r="H1" s="418"/>
      <c r="I1" s="418"/>
      <c r="J1" s="419"/>
      <c r="K1" s="419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</row>
    <row r="2" ht="13.5" thickBot="1"/>
    <row r="3" spans="1:34" ht="12.75">
      <c r="A3" s="27" t="s">
        <v>0</v>
      </c>
      <c r="B3" s="14" t="s">
        <v>1</v>
      </c>
      <c r="C3" s="6">
        <v>145</v>
      </c>
      <c r="D3" s="7">
        <v>146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</row>
    <row r="4" spans="1:34" ht="20.25" customHeight="1">
      <c r="A4" s="416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7.25" customHeight="1">
      <c r="A5" s="416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.75" customHeight="1">
      <c r="A6" s="416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8.75" customHeight="1" thickBot="1">
      <c r="A7" s="417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>
      <c r="A8" s="415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2.75">
      <c r="A9" s="416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2.75">
      <c r="A10" s="416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3.5" thickBot="1">
      <c r="A11" s="417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>
      <c r="A12" s="420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>
      <c r="A13" s="421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2.75">
      <c r="A14" s="421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3.5" thickBot="1">
      <c r="A15" s="422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2.75">
      <c r="A16" s="415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2.75">
      <c r="A17" s="416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2.75">
      <c r="A18" s="416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3.5" thickBot="1">
      <c r="A19" s="417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2.75">
      <c r="A20" s="415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2.75">
      <c r="A21" s="416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2.75">
      <c r="A22" s="416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3.5" thickBot="1">
      <c r="A23" s="417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2.75">
      <c r="A24" s="415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12.75">
      <c r="A25" s="416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12.75">
      <c r="A26" s="416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3.5" thickBot="1">
      <c r="A27" s="417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J27" sqref="J27"/>
    </sheetView>
  </sheetViews>
  <sheetFormatPr defaultColWidth="3.875" defaultRowHeight="12.75"/>
  <cols>
    <col min="1" max="1" width="5.375" style="0" customWidth="1"/>
    <col min="2" max="2" width="10.375" style="0" customWidth="1"/>
  </cols>
  <sheetData>
    <row r="1" spans="1:34" ht="15.75">
      <c r="A1" s="423" t="s">
        <v>30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  <c r="AD1" s="423"/>
      <c r="AE1" s="423"/>
      <c r="AF1" s="423"/>
      <c r="AG1" s="28"/>
      <c r="AH1" s="28"/>
    </row>
    <row r="2" spans="30:35" ht="13.5" thickBot="1">
      <c r="AD2" s="3"/>
      <c r="AE2" s="3"/>
      <c r="AF2" s="3"/>
      <c r="AG2" s="3"/>
      <c r="AH2" s="3"/>
      <c r="AI2" s="3"/>
    </row>
    <row r="3" spans="1:35" ht="12.75">
      <c r="A3" s="27" t="s">
        <v>0</v>
      </c>
      <c r="B3" s="14" t="s">
        <v>1</v>
      </c>
      <c r="C3" s="6">
        <v>171</v>
      </c>
      <c r="D3" s="6">
        <v>172</v>
      </c>
      <c r="E3" s="6">
        <v>173</v>
      </c>
      <c r="F3" s="6">
        <v>174</v>
      </c>
      <c r="G3" s="6">
        <v>175</v>
      </c>
      <c r="H3" s="6">
        <v>176</v>
      </c>
      <c r="I3" s="6">
        <v>177</v>
      </c>
      <c r="J3" s="6">
        <v>178</v>
      </c>
      <c r="K3" s="6">
        <v>179</v>
      </c>
      <c r="L3" s="6">
        <v>180</v>
      </c>
      <c r="M3" s="6">
        <v>181</v>
      </c>
      <c r="N3" s="6">
        <v>182</v>
      </c>
      <c r="O3" s="6">
        <v>183</v>
      </c>
      <c r="P3" s="6">
        <v>184</v>
      </c>
      <c r="Q3" s="6">
        <v>185</v>
      </c>
      <c r="R3" s="6">
        <v>186</v>
      </c>
      <c r="S3" s="6">
        <v>187</v>
      </c>
      <c r="T3" s="6">
        <v>188</v>
      </c>
      <c r="U3" s="6">
        <v>189</v>
      </c>
      <c r="V3" s="6">
        <v>190</v>
      </c>
      <c r="W3" s="6">
        <v>191</v>
      </c>
      <c r="X3" s="6">
        <v>192</v>
      </c>
      <c r="Y3" s="6">
        <v>193</v>
      </c>
      <c r="Z3" s="6">
        <v>194</v>
      </c>
      <c r="AA3" s="6">
        <v>195</v>
      </c>
      <c r="AB3" s="6">
        <v>196</v>
      </c>
      <c r="AC3" s="7">
        <v>197</v>
      </c>
      <c r="AD3" s="30"/>
      <c r="AE3" s="30"/>
      <c r="AF3" s="30"/>
      <c r="AG3" s="30"/>
      <c r="AH3" s="30"/>
      <c r="AI3" s="3"/>
    </row>
    <row r="4" spans="1:35" ht="15.75" customHeight="1">
      <c r="A4" s="416" t="s">
        <v>5</v>
      </c>
      <c r="B4" s="15" t="s">
        <v>2</v>
      </c>
      <c r="C4" s="1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11"/>
      <c r="U4" s="12"/>
      <c r="V4" s="4"/>
      <c r="W4" s="4"/>
      <c r="X4" s="4"/>
      <c r="Y4" s="4"/>
      <c r="Z4" s="4"/>
      <c r="AA4" s="4"/>
      <c r="AB4" s="4"/>
      <c r="AC4" s="8"/>
      <c r="AD4" s="3"/>
      <c r="AE4" s="3"/>
      <c r="AF4" s="3"/>
      <c r="AG4" s="3"/>
      <c r="AH4" s="3"/>
      <c r="AI4" s="3"/>
    </row>
    <row r="5" spans="1:35" ht="18" customHeight="1">
      <c r="A5" s="416"/>
      <c r="B5" s="15" t="s">
        <v>3</v>
      </c>
      <c r="C5" s="16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1"/>
      <c r="U5" s="12"/>
      <c r="V5" s="4"/>
      <c r="W5" s="4"/>
      <c r="X5" s="4"/>
      <c r="Y5" s="4"/>
      <c r="Z5" s="4"/>
      <c r="AA5" s="4"/>
      <c r="AB5" s="4"/>
      <c r="AC5" s="8"/>
      <c r="AD5" s="3"/>
      <c r="AE5" s="3"/>
      <c r="AF5" s="3"/>
      <c r="AG5" s="3"/>
      <c r="AH5" s="3"/>
      <c r="AI5" s="3"/>
    </row>
    <row r="6" spans="1:35" ht="18" customHeight="1">
      <c r="A6" s="416"/>
      <c r="B6" s="15" t="s">
        <v>33</v>
      </c>
      <c r="C6" s="1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1"/>
      <c r="U6" s="12"/>
      <c r="V6" s="4"/>
      <c r="W6" s="4"/>
      <c r="X6" s="4"/>
      <c r="Y6" s="4"/>
      <c r="Z6" s="4"/>
      <c r="AA6" s="4"/>
      <c r="AB6" s="4"/>
      <c r="AC6" s="8"/>
      <c r="AD6" s="3"/>
      <c r="AE6" s="3"/>
      <c r="AF6" s="3"/>
      <c r="AG6" s="3"/>
      <c r="AH6" s="3"/>
      <c r="AI6" s="3"/>
    </row>
    <row r="7" spans="1:35" ht="19.5" customHeight="1" thickBot="1">
      <c r="A7" s="417"/>
      <c r="B7" s="19" t="s">
        <v>4</v>
      </c>
      <c r="C7" s="20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29"/>
      <c r="U7" s="32"/>
      <c r="V7" s="9"/>
      <c r="W7" s="9"/>
      <c r="X7" s="9"/>
      <c r="Y7" s="9"/>
      <c r="Z7" s="9"/>
      <c r="AA7" s="9"/>
      <c r="AB7" s="9"/>
      <c r="AC7" s="10"/>
      <c r="AD7" s="3"/>
      <c r="AE7" s="3"/>
      <c r="AF7" s="3"/>
      <c r="AG7" s="3"/>
      <c r="AH7" s="3"/>
      <c r="AI7" s="3"/>
    </row>
    <row r="8" spans="1:35" ht="12.75">
      <c r="A8" s="415" t="s">
        <v>6</v>
      </c>
      <c r="B8" s="17" t="s">
        <v>2</v>
      </c>
      <c r="C8" s="18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21"/>
      <c r="V8" s="5"/>
      <c r="W8" s="5"/>
      <c r="X8" s="5"/>
      <c r="Y8" s="5"/>
      <c r="Z8" s="5"/>
      <c r="AA8" s="5"/>
      <c r="AB8" s="5"/>
      <c r="AC8" s="13"/>
      <c r="AD8" s="3"/>
      <c r="AE8" s="3"/>
      <c r="AF8" s="3"/>
      <c r="AG8" s="3"/>
      <c r="AH8" s="3"/>
      <c r="AI8" s="3"/>
    </row>
    <row r="9" spans="1:35" ht="12.75">
      <c r="A9" s="416"/>
      <c r="B9" s="15" t="s">
        <v>3</v>
      </c>
      <c r="C9" s="1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8"/>
      <c r="U9" s="22"/>
      <c r="V9" s="4"/>
      <c r="W9" s="4"/>
      <c r="X9" s="4"/>
      <c r="Y9" s="4"/>
      <c r="Z9" s="4"/>
      <c r="AA9" s="4"/>
      <c r="AB9" s="4"/>
      <c r="AC9" s="8"/>
      <c r="AD9" s="3"/>
      <c r="AE9" s="3"/>
      <c r="AF9" s="3"/>
      <c r="AG9" s="3"/>
      <c r="AH9" s="3"/>
      <c r="AI9" s="3"/>
    </row>
    <row r="10" spans="1:35" ht="12.75">
      <c r="A10" s="416"/>
      <c r="B10" s="15" t="s">
        <v>33</v>
      </c>
      <c r="C10" s="16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8"/>
      <c r="U10" s="22"/>
      <c r="V10" s="4"/>
      <c r="W10" s="4"/>
      <c r="X10" s="4"/>
      <c r="Y10" s="4"/>
      <c r="Z10" s="4"/>
      <c r="AA10" s="4"/>
      <c r="AB10" s="4"/>
      <c r="AC10" s="8"/>
      <c r="AD10" s="3"/>
      <c r="AE10" s="3"/>
      <c r="AF10" s="3"/>
      <c r="AG10" s="3"/>
      <c r="AH10" s="3"/>
      <c r="AI10" s="3"/>
    </row>
    <row r="11" spans="1:35" ht="13.5" thickBot="1">
      <c r="A11" s="417"/>
      <c r="B11" s="19" t="s">
        <v>4</v>
      </c>
      <c r="C11" s="20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0"/>
      <c r="U11" s="23"/>
      <c r="V11" s="9"/>
      <c r="W11" s="9"/>
      <c r="X11" s="9"/>
      <c r="Y11" s="9"/>
      <c r="Z11" s="9"/>
      <c r="AA11" s="9"/>
      <c r="AB11" s="9"/>
      <c r="AC11" s="10"/>
      <c r="AD11" s="3"/>
      <c r="AE11" s="3"/>
      <c r="AF11" s="3"/>
      <c r="AG11" s="3"/>
      <c r="AH11" s="3"/>
      <c r="AI11" s="3"/>
    </row>
    <row r="12" spans="1:35" ht="12.75">
      <c r="A12" s="420" t="s">
        <v>7</v>
      </c>
      <c r="B12" s="17" t="s">
        <v>2</v>
      </c>
      <c r="C12" s="18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21"/>
      <c r="V12" s="5"/>
      <c r="W12" s="5"/>
      <c r="X12" s="5"/>
      <c r="Y12" s="5"/>
      <c r="Z12" s="5"/>
      <c r="AA12" s="5"/>
      <c r="AB12" s="5"/>
      <c r="AC12" s="13"/>
      <c r="AD12" s="3"/>
      <c r="AE12" s="3"/>
      <c r="AF12" s="3"/>
      <c r="AG12" s="3"/>
      <c r="AH12" s="3"/>
      <c r="AI12" s="3"/>
    </row>
    <row r="13" spans="1:35" ht="12.75">
      <c r="A13" s="421"/>
      <c r="B13" s="15" t="s">
        <v>3</v>
      </c>
      <c r="C13" s="16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8"/>
      <c r="U13" s="22"/>
      <c r="V13" s="4"/>
      <c r="W13" s="4"/>
      <c r="X13" s="4"/>
      <c r="Y13" s="4"/>
      <c r="Z13" s="4"/>
      <c r="AA13" s="4"/>
      <c r="AB13" s="4"/>
      <c r="AC13" s="8"/>
      <c r="AD13" s="3"/>
      <c r="AE13" s="3"/>
      <c r="AF13" s="3"/>
      <c r="AG13" s="3"/>
      <c r="AH13" s="3"/>
      <c r="AI13" s="3"/>
    </row>
    <row r="14" spans="1:35" ht="12.75">
      <c r="A14" s="421"/>
      <c r="B14" s="15" t="s">
        <v>33</v>
      </c>
      <c r="C14" s="1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8"/>
      <c r="U14" s="22"/>
      <c r="V14" s="4"/>
      <c r="W14" s="4"/>
      <c r="X14" s="4"/>
      <c r="Y14" s="4"/>
      <c r="Z14" s="4"/>
      <c r="AA14" s="4"/>
      <c r="AB14" s="4"/>
      <c r="AC14" s="8"/>
      <c r="AD14" s="3"/>
      <c r="AE14" s="3"/>
      <c r="AF14" s="3"/>
      <c r="AG14" s="3"/>
      <c r="AH14" s="3"/>
      <c r="AI14" s="3"/>
    </row>
    <row r="15" spans="1:35" ht="13.5" thickBot="1">
      <c r="A15" s="422"/>
      <c r="B15" s="19" t="s">
        <v>4</v>
      </c>
      <c r="C15" s="20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10"/>
      <c r="U15" s="23"/>
      <c r="V15" s="9"/>
      <c r="W15" s="9"/>
      <c r="X15" s="9"/>
      <c r="Y15" s="9"/>
      <c r="Z15" s="9"/>
      <c r="AA15" s="9"/>
      <c r="AB15" s="9"/>
      <c r="AC15" s="10"/>
      <c r="AD15" s="3"/>
      <c r="AE15" s="3"/>
      <c r="AF15" s="3"/>
      <c r="AG15" s="3"/>
      <c r="AH15" s="3"/>
      <c r="AI15" s="3"/>
    </row>
    <row r="16" spans="1:35" ht="12.75">
      <c r="A16" s="415" t="s">
        <v>8</v>
      </c>
      <c r="B16" s="17" t="s">
        <v>2</v>
      </c>
      <c r="C16" s="18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21"/>
      <c r="V16" s="5"/>
      <c r="W16" s="5"/>
      <c r="X16" s="5"/>
      <c r="Y16" s="5"/>
      <c r="Z16" s="5"/>
      <c r="AA16" s="5"/>
      <c r="AB16" s="5"/>
      <c r="AC16" s="13"/>
      <c r="AD16" s="3"/>
      <c r="AE16" s="3"/>
      <c r="AF16" s="3"/>
      <c r="AG16" s="3"/>
      <c r="AH16" s="3"/>
      <c r="AI16" s="3"/>
    </row>
    <row r="17" spans="1:35" ht="12.75">
      <c r="A17" s="416"/>
      <c r="B17" s="15" t="s">
        <v>3</v>
      </c>
      <c r="C17" s="16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8"/>
      <c r="U17" s="22"/>
      <c r="V17" s="4"/>
      <c r="W17" s="4"/>
      <c r="X17" s="4"/>
      <c r="Y17" s="4"/>
      <c r="Z17" s="4"/>
      <c r="AA17" s="4"/>
      <c r="AB17" s="4"/>
      <c r="AC17" s="8"/>
      <c r="AD17" s="3"/>
      <c r="AE17" s="3"/>
      <c r="AF17" s="3"/>
      <c r="AG17" s="3"/>
      <c r="AH17" s="3"/>
      <c r="AI17" s="3"/>
    </row>
    <row r="18" spans="1:35" ht="12.75">
      <c r="A18" s="416"/>
      <c r="B18" s="15" t="s">
        <v>33</v>
      </c>
      <c r="C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8"/>
      <c r="U18" s="22"/>
      <c r="V18" s="4"/>
      <c r="W18" s="4"/>
      <c r="X18" s="4"/>
      <c r="Y18" s="4"/>
      <c r="Z18" s="4"/>
      <c r="AA18" s="4"/>
      <c r="AB18" s="4"/>
      <c r="AC18" s="8"/>
      <c r="AD18" s="3"/>
      <c r="AE18" s="3"/>
      <c r="AF18" s="3"/>
      <c r="AG18" s="3"/>
      <c r="AH18" s="3"/>
      <c r="AI18" s="3"/>
    </row>
    <row r="19" spans="1:35" ht="13.5" thickBot="1">
      <c r="A19" s="417"/>
      <c r="B19" s="19" t="s">
        <v>4</v>
      </c>
      <c r="C19" s="20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/>
      <c r="U19" s="23"/>
      <c r="V19" s="9"/>
      <c r="W19" s="9"/>
      <c r="X19" s="9"/>
      <c r="Y19" s="9"/>
      <c r="Z19" s="9"/>
      <c r="AA19" s="9"/>
      <c r="AB19" s="9"/>
      <c r="AC19" s="10"/>
      <c r="AD19" s="3"/>
      <c r="AE19" s="3"/>
      <c r="AF19" s="3"/>
      <c r="AG19" s="3"/>
      <c r="AH19" s="3"/>
      <c r="AI19" s="3"/>
    </row>
    <row r="20" spans="1:35" ht="12.75">
      <c r="A20" s="415" t="s">
        <v>9</v>
      </c>
      <c r="B20" s="17" t="s">
        <v>2</v>
      </c>
      <c r="C20" s="18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21"/>
      <c r="V20" s="5"/>
      <c r="W20" s="5"/>
      <c r="X20" s="5"/>
      <c r="Y20" s="5"/>
      <c r="Z20" s="5"/>
      <c r="AA20" s="5"/>
      <c r="AB20" s="5"/>
      <c r="AC20" s="13"/>
      <c r="AD20" s="3"/>
      <c r="AE20" s="3"/>
      <c r="AF20" s="3"/>
      <c r="AG20" s="3"/>
      <c r="AH20" s="3"/>
      <c r="AI20" s="3"/>
    </row>
    <row r="21" spans="1:35" ht="12.75">
      <c r="A21" s="416"/>
      <c r="B21" s="15" t="s">
        <v>3</v>
      </c>
      <c r="C21" s="16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8"/>
      <c r="U21" s="22"/>
      <c r="V21" s="4"/>
      <c r="W21" s="4"/>
      <c r="X21" s="4"/>
      <c r="Y21" s="4"/>
      <c r="Z21" s="4"/>
      <c r="AA21" s="4"/>
      <c r="AB21" s="4"/>
      <c r="AC21" s="8"/>
      <c r="AD21" s="3"/>
      <c r="AE21" s="3"/>
      <c r="AF21" s="3"/>
      <c r="AG21" s="3"/>
      <c r="AH21" s="3"/>
      <c r="AI21" s="3"/>
    </row>
    <row r="22" spans="1:35" ht="12.75">
      <c r="A22" s="416"/>
      <c r="B22" s="15" t="s">
        <v>33</v>
      </c>
      <c r="C22" s="16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8"/>
      <c r="U22" s="22"/>
      <c r="V22" s="4"/>
      <c r="W22" s="4"/>
      <c r="X22" s="4"/>
      <c r="Y22" s="4"/>
      <c r="Z22" s="4"/>
      <c r="AA22" s="4"/>
      <c r="AB22" s="4"/>
      <c r="AC22" s="8"/>
      <c r="AD22" s="3"/>
      <c r="AE22" s="3"/>
      <c r="AF22" s="3"/>
      <c r="AG22" s="3"/>
      <c r="AH22" s="3"/>
      <c r="AI22" s="3"/>
    </row>
    <row r="23" spans="1:35" ht="13.5" thickBot="1">
      <c r="A23" s="417"/>
      <c r="B23" s="19" t="s">
        <v>4</v>
      </c>
      <c r="C23" s="20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0"/>
      <c r="U23" s="23"/>
      <c r="V23" s="9"/>
      <c r="W23" s="9"/>
      <c r="X23" s="9"/>
      <c r="Y23" s="9"/>
      <c r="Z23" s="9"/>
      <c r="AA23" s="9"/>
      <c r="AB23" s="9"/>
      <c r="AC23" s="10"/>
      <c r="AD23" s="3"/>
      <c r="AE23" s="3"/>
      <c r="AF23" s="3"/>
      <c r="AG23" s="3"/>
      <c r="AH23" s="3"/>
      <c r="AI23" s="3"/>
    </row>
    <row r="24" spans="1:35" ht="12.75">
      <c r="A24" s="415" t="s">
        <v>10</v>
      </c>
      <c r="B24" s="17" t="s">
        <v>2</v>
      </c>
      <c r="C24" s="18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21"/>
      <c r="V24" s="5"/>
      <c r="W24" s="5"/>
      <c r="X24" s="5"/>
      <c r="Y24" s="5"/>
      <c r="Z24" s="5"/>
      <c r="AA24" s="5"/>
      <c r="AB24" s="5"/>
      <c r="AC24" s="13"/>
      <c r="AD24" s="3"/>
      <c r="AE24" s="3"/>
      <c r="AF24" s="3"/>
      <c r="AG24" s="3"/>
      <c r="AH24" s="3"/>
      <c r="AI24" s="3"/>
    </row>
    <row r="25" spans="1:35" ht="12.75">
      <c r="A25" s="416"/>
      <c r="B25" s="15" t="s">
        <v>3</v>
      </c>
      <c r="C25" s="1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8"/>
      <c r="U25" s="22"/>
      <c r="V25" s="4"/>
      <c r="W25" s="4"/>
      <c r="X25" s="4"/>
      <c r="Y25" s="4"/>
      <c r="Z25" s="4"/>
      <c r="AA25" s="4"/>
      <c r="AB25" s="4"/>
      <c r="AC25" s="8"/>
      <c r="AD25" s="3"/>
      <c r="AE25" s="3"/>
      <c r="AF25" s="3"/>
      <c r="AG25" s="3"/>
      <c r="AH25" s="3"/>
      <c r="AI25" s="3"/>
    </row>
    <row r="26" spans="1:35" ht="12.75">
      <c r="A26" s="416"/>
      <c r="B26" s="15" t="s">
        <v>33</v>
      </c>
      <c r="C26" s="16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8"/>
      <c r="U26" s="22"/>
      <c r="V26" s="4"/>
      <c r="W26" s="4"/>
      <c r="X26" s="4"/>
      <c r="Y26" s="4"/>
      <c r="Z26" s="4"/>
      <c r="AA26" s="4"/>
      <c r="AB26" s="4"/>
      <c r="AC26" s="8"/>
      <c r="AD26" s="3"/>
      <c r="AE26" s="3"/>
      <c r="AF26" s="3"/>
      <c r="AG26" s="3"/>
      <c r="AH26" s="3"/>
      <c r="AI26" s="3"/>
    </row>
    <row r="27" spans="1:35" ht="13.5" thickBot="1">
      <c r="A27" s="417"/>
      <c r="B27" s="19" t="s">
        <v>4</v>
      </c>
      <c r="C27" s="20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/>
      <c r="U27" s="23"/>
      <c r="V27" s="9"/>
      <c r="W27" s="9"/>
      <c r="X27" s="9"/>
      <c r="Y27" s="9"/>
      <c r="Z27" s="9"/>
      <c r="AA27" s="9"/>
      <c r="AB27" s="9"/>
      <c r="AC27" s="10"/>
      <c r="AD27" s="3"/>
      <c r="AE27" s="3"/>
      <c r="AF27" s="3"/>
      <c r="AG27" s="3"/>
      <c r="AH27" s="3"/>
      <c r="AI27" s="3"/>
    </row>
    <row r="28" spans="1:34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AF1"/>
    <mergeCell ref="A4:A7"/>
    <mergeCell ref="A8:A11"/>
    <mergeCell ref="A12:A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35" ht="15.75">
      <c r="A1" s="418" t="s">
        <v>31</v>
      </c>
      <c r="B1" s="418"/>
      <c r="C1" s="418"/>
      <c r="D1" s="418"/>
      <c r="E1" s="418"/>
      <c r="F1" s="418"/>
      <c r="G1" s="418"/>
      <c r="H1" s="418"/>
      <c r="I1" s="418"/>
      <c r="J1" s="419"/>
      <c r="K1" s="419"/>
      <c r="L1" s="28"/>
      <c r="M1" s="28"/>
      <c r="N1" s="28"/>
      <c r="O1" s="28"/>
      <c r="P1" s="28"/>
      <c r="Q1" s="28"/>
      <c r="R1" s="28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"/>
    </row>
    <row r="2" spans="19:35" ht="13.5" thickBot="1"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"/>
    </row>
    <row r="3" spans="1:35" ht="12.75">
      <c r="A3" s="27" t="s">
        <v>0</v>
      </c>
      <c r="B3" s="14" t="s">
        <v>1</v>
      </c>
      <c r="C3" s="6">
        <v>198</v>
      </c>
      <c r="D3" s="7">
        <v>199</v>
      </c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"/>
    </row>
    <row r="4" spans="1:35" ht="18" customHeight="1">
      <c r="A4" s="416" t="s">
        <v>5</v>
      </c>
      <c r="B4" s="15" t="s">
        <v>2</v>
      </c>
      <c r="C4" s="16"/>
      <c r="D4" s="8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"/>
    </row>
    <row r="5" spans="1:35" ht="15.75" customHeight="1">
      <c r="A5" s="416"/>
      <c r="B5" s="15" t="s">
        <v>3</v>
      </c>
      <c r="C5" s="16"/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"/>
    </row>
    <row r="6" spans="1:35" ht="19.5" customHeight="1">
      <c r="A6" s="416"/>
      <c r="B6" s="15" t="s">
        <v>33</v>
      </c>
      <c r="C6" s="16"/>
      <c r="D6" s="8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"/>
    </row>
    <row r="7" spans="1:35" ht="18" customHeight="1" thickBot="1">
      <c r="A7" s="417"/>
      <c r="B7" s="19" t="s">
        <v>4</v>
      </c>
      <c r="C7" s="20"/>
      <c r="D7" s="10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"/>
    </row>
    <row r="8" spans="1:35" ht="12.75">
      <c r="A8" s="415" t="s">
        <v>6</v>
      </c>
      <c r="B8" s="17" t="s">
        <v>2</v>
      </c>
      <c r="C8" s="18"/>
      <c r="D8" s="1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"/>
    </row>
    <row r="9" spans="1:35" ht="12.75">
      <c r="A9" s="416"/>
      <c r="B9" s="15" t="s">
        <v>3</v>
      </c>
      <c r="C9" s="16"/>
      <c r="D9" s="8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"/>
    </row>
    <row r="10" spans="1:35" ht="12.75">
      <c r="A10" s="416"/>
      <c r="B10" s="15" t="s">
        <v>33</v>
      </c>
      <c r="C10" s="16"/>
      <c r="D10" s="8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"/>
    </row>
    <row r="11" spans="1:35" ht="13.5" thickBot="1">
      <c r="A11" s="417"/>
      <c r="B11" s="19" t="s">
        <v>4</v>
      </c>
      <c r="C11" s="20"/>
      <c r="D11" s="10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"/>
    </row>
    <row r="12" spans="1:35" ht="12.75">
      <c r="A12" s="420" t="s">
        <v>7</v>
      </c>
      <c r="B12" s="17" t="s">
        <v>2</v>
      </c>
      <c r="C12" s="18"/>
      <c r="D12" s="1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"/>
    </row>
    <row r="13" spans="1:35" ht="12.75">
      <c r="A13" s="421"/>
      <c r="B13" s="15" t="s">
        <v>3</v>
      </c>
      <c r="C13" s="16"/>
      <c r="D13" s="8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"/>
    </row>
    <row r="14" spans="1:35" ht="12.75">
      <c r="A14" s="421"/>
      <c r="B14" s="15" t="s">
        <v>33</v>
      </c>
      <c r="C14" s="16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"/>
    </row>
    <row r="15" spans="1:35" ht="13.5" thickBot="1">
      <c r="A15" s="422"/>
      <c r="B15" s="19" t="s">
        <v>4</v>
      </c>
      <c r="C15" s="20"/>
      <c r="D15" s="10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"/>
    </row>
    <row r="16" spans="1:35" ht="12.75">
      <c r="A16" s="415" t="s">
        <v>8</v>
      </c>
      <c r="B16" s="17" t="s">
        <v>2</v>
      </c>
      <c r="C16" s="18"/>
      <c r="D16" s="1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"/>
    </row>
    <row r="17" spans="1:35" ht="12.75">
      <c r="A17" s="416"/>
      <c r="B17" s="15" t="s">
        <v>3</v>
      </c>
      <c r="C17" s="16"/>
      <c r="D17" s="8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"/>
    </row>
    <row r="18" spans="1:35" ht="12.75">
      <c r="A18" s="416"/>
      <c r="B18" s="15" t="s">
        <v>33</v>
      </c>
      <c r="C18" s="16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"/>
    </row>
    <row r="19" spans="1:35" ht="13.5" thickBot="1">
      <c r="A19" s="417"/>
      <c r="B19" s="19" t="s">
        <v>4</v>
      </c>
      <c r="C19" s="20"/>
      <c r="D19" s="10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"/>
    </row>
    <row r="20" spans="1:35" ht="12.75">
      <c r="A20" s="415" t="s">
        <v>9</v>
      </c>
      <c r="B20" s="17" t="s">
        <v>2</v>
      </c>
      <c r="C20" s="18"/>
      <c r="D20" s="1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"/>
    </row>
    <row r="21" spans="1:35" ht="12.75">
      <c r="A21" s="416"/>
      <c r="B21" s="15" t="s">
        <v>3</v>
      </c>
      <c r="C21" s="16"/>
      <c r="D21" s="8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"/>
    </row>
    <row r="22" spans="1:35" ht="12.75">
      <c r="A22" s="416"/>
      <c r="B22" s="15" t="s">
        <v>33</v>
      </c>
      <c r="C22" s="16"/>
      <c r="D22" s="8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"/>
    </row>
    <row r="23" spans="1:35" ht="13.5" thickBot="1">
      <c r="A23" s="417"/>
      <c r="B23" s="19" t="s">
        <v>4</v>
      </c>
      <c r="C23" s="20"/>
      <c r="D23" s="10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"/>
    </row>
    <row r="24" spans="1:35" ht="12.75">
      <c r="A24" s="415" t="s">
        <v>10</v>
      </c>
      <c r="B24" s="17" t="s">
        <v>2</v>
      </c>
      <c r="C24" s="18"/>
      <c r="D24" s="1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"/>
    </row>
    <row r="25" spans="1:35" ht="12.75">
      <c r="A25" s="416"/>
      <c r="B25" s="15" t="s">
        <v>3</v>
      </c>
      <c r="C25" s="16"/>
      <c r="D25" s="8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"/>
    </row>
    <row r="26" spans="1:35" ht="12.75">
      <c r="A26" s="416"/>
      <c r="B26" s="15" t="s">
        <v>33</v>
      </c>
      <c r="C26" s="16"/>
      <c r="D26" s="8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"/>
    </row>
    <row r="27" spans="1:35" ht="13.5" thickBot="1">
      <c r="A27" s="417"/>
      <c r="B27" s="19" t="s">
        <v>4</v>
      </c>
      <c r="C27" s="20"/>
      <c r="D27" s="1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"/>
    </row>
    <row r="28" spans="1:35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"/>
    </row>
    <row r="29" spans="3:35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"/>
    </row>
    <row r="30" spans="3:35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"/>
    </row>
    <row r="31" spans="3:35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"/>
    </row>
    <row r="32" spans="3:34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</row>
    <row r="33" spans="3:34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B26" sqref="B26"/>
    </sheetView>
  </sheetViews>
  <sheetFormatPr defaultColWidth="9.00390625" defaultRowHeight="12.75"/>
  <cols>
    <col min="2" max="2" width="10.125" style="0" customWidth="1"/>
  </cols>
  <sheetData>
    <row r="1" spans="1:18" ht="15.75">
      <c r="A1" s="418" t="s">
        <v>32</v>
      </c>
      <c r="B1" s="418"/>
      <c r="C1" s="418"/>
      <c r="D1" s="418"/>
      <c r="E1" s="418"/>
      <c r="F1" s="418"/>
      <c r="G1" s="418"/>
      <c r="H1" s="418"/>
      <c r="I1" s="418"/>
      <c r="J1" s="419"/>
      <c r="K1" s="419"/>
      <c r="L1" s="28"/>
      <c r="M1" s="28"/>
      <c r="N1" s="28"/>
      <c r="O1" s="28"/>
      <c r="P1" s="28"/>
      <c r="Q1" s="28"/>
      <c r="R1" s="28"/>
    </row>
    <row r="2" ht="13.5" thickBot="1">
      <c r="D2" s="3"/>
    </row>
    <row r="3" spans="1:18" ht="12.75">
      <c r="A3" s="27" t="s">
        <v>0</v>
      </c>
      <c r="B3" s="14" t="s">
        <v>1</v>
      </c>
      <c r="C3" s="7">
        <v>155</v>
      </c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7.25" customHeight="1">
      <c r="A4" s="416" t="s">
        <v>5</v>
      </c>
      <c r="B4" s="15" t="s">
        <v>2</v>
      </c>
      <c r="C4" s="3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 customHeight="1">
      <c r="A5" s="416"/>
      <c r="B5" s="15" t="s">
        <v>3</v>
      </c>
      <c r="C5" s="35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7.25" customHeight="1">
      <c r="A6" s="416"/>
      <c r="B6" s="15" t="s">
        <v>33</v>
      </c>
      <c r="C6" s="3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.25" customHeight="1" thickBot="1">
      <c r="A7" s="417"/>
      <c r="B7" s="19" t="s">
        <v>4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2.75">
      <c r="A8" s="415" t="s">
        <v>6</v>
      </c>
      <c r="B8" s="17" t="s">
        <v>2</v>
      </c>
      <c r="C8" s="37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2.75">
      <c r="A9" s="416"/>
      <c r="B9" s="15" t="s">
        <v>3</v>
      </c>
      <c r="C9" s="35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2.75">
      <c r="A10" s="416"/>
      <c r="B10" s="15" t="s">
        <v>33</v>
      </c>
      <c r="C10" s="35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13.5" thickBot="1">
      <c r="A11" s="417"/>
      <c r="B11" s="19" t="s">
        <v>4</v>
      </c>
      <c r="C11" s="3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12.75">
      <c r="A12" s="420" t="s">
        <v>7</v>
      </c>
      <c r="B12" s="17" t="s">
        <v>2</v>
      </c>
      <c r="C12" s="37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2.75">
      <c r="A13" s="421"/>
      <c r="B13" s="15" t="s">
        <v>3</v>
      </c>
      <c r="C13" s="3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12.75">
      <c r="A14" s="421"/>
      <c r="B14" s="15" t="s">
        <v>33</v>
      </c>
      <c r="C14" s="35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3.5" thickBot="1">
      <c r="A15" s="422"/>
      <c r="B15" s="19" t="s">
        <v>4</v>
      </c>
      <c r="C15" s="36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>
      <c r="A16" s="415" t="s">
        <v>8</v>
      </c>
      <c r="B16" s="17" t="s">
        <v>2</v>
      </c>
      <c r="C16" s="37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2.75">
      <c r="A17" s="416"/>
      <c r="B17" s="15" t="s">
        <v>3</v>
      </c>
      <c r="C17" s="35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2.75">
      <c r="A18" s="416"/>
      <c r="B18" s="15" t="s">
        <v>33</v>
      </c>
      <c r="C18" s="35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3.5" thickBot="1">
      <c r="A19" s="417"/>
      <c r="B19" s="19" t="s">
        <v>4</v>
      </c>
      <c r="C19" s="36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2.75">
      <c r="A20" s="415" t="s">
        <v>9</v>
      </c>
      <c r="B20" s="17" t="s">
        <v>2</v>
      </c>
      <c r="C20" s="37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2.75">
      <c r="A21" s="416"/>
      <c r="B21" s="15" t="s">
        <v>3</v>
      </c>
      <c r="C21" s="35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12.75">
      <c r="A22" s="416"/>
      <c r="B22" s="15" t="s">
        <v>33</v>
      </c>
      <c r="C22" s="3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13.5" thickBot="1">
      <c r="A23" s="417"/>
      <c r="B23" s="19" t="s">
        <v>4</v>
      </c>
      <c r="C23" s="36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2.75">
      <c r="A24" s="415" t="s">
        <v>10</v>
      </c>
      <c r="B24" s="17" t="s">
        <v>2</v>
      </c>
      <c r="C24" s="37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12.75">
      <c r="A25" s="416"/>
      <c r="B25" s="15" t="s">
        <v>3</v>
      </c>
      <c r="C25" s="3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2.75">
      <c r="A26" s="416"/>
      <c r="B26" s="15" t="s">
        <v>33</v>
      </c>
      <c r="C26" s="3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3.5" thickBot="1">
      <c r="A27" s="417"/>
      <c r="B27" s="19" t="s">
        <v>4</v>
      </c>
      <c r="C27" s="36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2.75">
      <c r="A28" s="24"/>
      <c r="B28" s="25"/>
      <c r="C28" s="26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3:18" ht="12.75">
      <c r="C29" s="2"/>
      <c r="D29" s="1" t="s">
        <v>11</v>
      </c>
      <c r="E29" s="1" t="s">
        <v>16</v>
      </c>
      <c r="F29" s="1"/>
      <c r="O29" s="2" t="s">
        <v>21</v>
      </c>
      <c r="P29" s="1" t="s">
        <v>25</v>
      </c>
      <c r="Q29" s="1"/>
      <c r="R29" s="1"/>
    </row>
    <row r="30" spans="3:18" ht="12.75">
      <c r="C30" s="2"/>
      <c r="D30" s="1" t="s">
        <v>12</v>
      </c>
      <c r="E30" s="1" t="s">
        <v>17</v>
      </c>
      <c r="F30" s="1"/>
      <c r="O30" s="2" t="s">
        <v>22</v>
      </c>
      <c r="P30" s="1" t="s">
        <v>26</v>
      </c>
      <c r="Q30" s="1"/>
      <c r="R30" s="1"/>
    </row>
    <row r="31" spans="3:18" ht="12.75">
      <c r="C31" s="2"/>
      <c r="D31" s="1" t="s">
        <v>13</v>
      </c>
      <c r="E31" s="1" t="s">
        <v>18</v>
      </c>
      <c r="F31" s="1"/>
      <c r="O31" s="2" t="s">
        <v>23</v>
      </c>
      <c r="P31" s="1" t="s">
        <v>27</v>
      </c>
      <c r="Q31" s="1"/>
      <c r="R31" s="1"/>
    </row>
    <row r="32" spans="3:18" ht="12.75">
      <c r="C32" s="2"/>
      <c r="D32" s="1" t="s">
        <v>14</v>
      </c>
      <c r="E32" s="1" t="s">
        <v>19</v>
      </c>
      <c r="F32" s="1"/>
      <c r="O32" s="2" t="s">
        <v>24</v>
      </c>
      <c r="P32" s="1" t="s">
        <v>28</v>
      </c>
      <c r="Q32" s="1"/>
      <c r="R32" s="1"/>
    </row>
    <row r="33" spans="3:10" ht="12.75">
      <c r="C33" s="2"/>
      <c r="D33" s="1" t="s">
        <v>15</v>
      </c>
      <c r="E33" s="1" t="s">
        <v>20</v>
      </c>
      <c r="F33" s="1"/>
      <c r="G33" s="1"/>
      <c r="H33" s="1"/>
      <c r="I33" s="1"/>
      <c r="J33" s="1"/>
    </row>
  </sheetData>
  <sheetProtection/>
  <mergeCells count="7">
    <mergeCell ref="A16:A19"/>
    <mergeCell ref="A20:A23"/>
    <mergeCell ref="A24:A27"/>
    <mergeCell ref="A1:K1"/>
    <mergeCell ref="A4:A7"/>
    <mergeCell ref="A8:A11"/>
    <mergeCell ref="A12:A1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Narina</dc:creator>
  <cp:keywords/>
  <dc:description/>
  <cp:lastModifiedBy>shevchenkovv</cp:lastModifiedBy>
  <cp:lastPrinted>2016-05-17T08:02:08Z</cp:lastPrinted>
  <dcterms:created xsi:type="dcterms:W3CDTF">2011-03-10T06:54:43Z</dcterms:created>
  <dcterms:modified xsi:type="dcterms:W3CDTF">2017-03-09T09:51:36Z</dcterms:modified>
  <cp:category/>
  <cp:version/>
  <cp:contentType/>
  <cp:contentStatus/>
</cp:coreProperties>
</file>