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980" windowHeight="11700" tabRatio="599" activeTab="0"/>
  </bookViews>
  <sheets>
    <sheet name="леч.фак" sheetId="1" r:id="rId1"/>
    <sheet name="педиатр." sheetId="2" r:id="rId2"/>
    <sheet name="стомат." sheetId="3" r:id="rId3"/>
    <sheet name="спорт.мед" sheetId="4" r:id="rId4"/>
    <sheet name="адапт.физ.к." sheetId="5" r:id="rId5"/>
    <sheet name="Лист1" sheetId="6" r:id="rId6"/>
  </sheets>
  <definedNames>
    <definedName name="_xlfn.SUMIFS" hidden="1">#NAME?</definedName>
    <definedName name="_xlnm.Print_Area" localSheetId="0">'леч.фак'!$A$1:$CW$67</definedName>
  </definedNames>
  <calcPr fullCalcOnLoad="1"/>
</workbook>
</file>

<file path=xl/sharedStrings.xml><?xml version="1.0" encoding="utf-8"?>
<sst xmlns="http://schemas.openxmlformats.org/spreadsheetml/2006/main" count="1132" uniqueCount="142">
  <si>
    <t>дни</t>
  </si>
  <si>
    <t>часы/группы</t>
  </si>
  <si>
    <t>09.00 - 10.40</t>
  </si>
  <si>
    <t>11.00 - 12.40</t>
  </si>
  <si>
    <t>15.10 - 16.50</t>
  </si>
  <si>
    <t>понедельник</t>
  </si>
  <si>
    <t>вторник</t>
  </si>
  <si>
    <t>среда</t>
  </si>
  <si>
    <t>четверг</t>
  </si>
  <si>
    <t>пятница</t>
  </si>
  <si>
    <t>суббота</t>
  </si>
  <si>
    <t>А -</t>
  </si>
  <si>
    <t>Ф -</t>
  </si>
  <si>
    <t>Б -</t>
  </si>
  <si>
    <t>Х -</t>
  </si>
  <si>
    <t>Л -</t>
  </si>
  <si>
    <t>нормальная анатомия</t>
  </si>
  <si>
    <t>физика</t>
  </si>
  <si>
    <t>биология</t>
  </si>
  <si>
    <t>химия</t>
  </si>
  <si>
    <t>латинский язык</t>
  </si>
  <si>
    <t>Ис -</t>
  </si>
  <si>
    <t>Вс -</t>
  </si>
  <si>
    <t>Я -</t>
  </si>
  <si>
    <t>Фк -</t>
  </si>
  <si>
    <t>история</t>
  </si>
  <si>
    <t>введение в специальность</t>
  </si>
  <si>
    <t>иностранный язык</t>
  </si>
  <si>
    <t>Физ.культура</t>
  </si>
  <si>
    <t>Расписание занятий I курса педиатрического факультета на осенний семестр 2011 - 2012 учебного года</t>
  </si>
  <si>
    <t>Расписание занятий I курса стоматологического факультета на осенний семестр 2011 - 2012 учебного года</t>
  </si>
  <si>
    <t>Расписание занятий I курса факультета спорт.мед. на осенний семестр 2011 - 2012 учебного года</t>
  </si>
  <si>
    <t>Расписание занятий I курса факультета адапт.физ.культуры на осенний семестр 2011 - 2012 учебного года</t>
  </si>
  <si>
    <t>13.10 - 14.50</t>
  </si>
  <si>
    <t>лечебный факультет</t>
  </si>
  <si>
    <t>англ.яз</t>
  </si>
  <si>
    <t>17.00-18.35</t>
  </si>
  <si>
    <t>па</t>
  </si>
  <si>
    <t>пф</t>
  </si>
  <si>
    <t>фа</t>
  </si>
  <si>
    <t>мо</t>
  </si>
  <si>
    <t>х</t>
  </si>
  <si>
    <t>мм</t>
  </si>
  <si>
    <t>Тс</t>
  </si>
  <si>
    <t>та</t>
  </si>
  <si>
    <t>ох</t>
  </si>
  <si>
    <t>педиатр.</t>
  </si>
  <si>
    <t>пр</t>
  </si>
  <si>
    <t>иностр</t>
  </si>
  <si>
    <t xml:space="preserve">                                                                </t>
  </si>
  <si>
    <t>фт</t>
  </si>
  <si>
    <t>ог</t>
  </si>
  <si>
    <t>мм/</t>
  </si>
  <si>
    <t>КП</t>
  </si>
  <si>
    <t>ос</t>
  </si>
  <si>
    <t>фл</t>
  </si>
  <si>
    <t>фк</t>
  </si>
  <si>
    <t>лд</t>
  </si>
  <si>
    <t>пфс</t>
  </si>
  <si>
    <t>хс</t>
  </si>
  <si>
    <t>фк/</t>
  </si>
  <si>
    <t>э</t>
  </si>
  <si>
    <t>мм с</t>
  </si>
  <si>
    <t>ПА</t>
  </si>
  <si>
    <t>фк/мб</t>
  </si>
  <si>
    <t>фк/мм</t>
  </si>
  <si>
    <t>фа/фк</t>
  </si>
  <si>
    <t>па/фк</t>
  </si>
  <si>
    <t>фл(л)</t>
  </si>
  <si>
    <r>
      <t xml:space="preserve">Патанатом. (па) л-20, пр-49, </t>
    </r>
    <r>
      <rPr>
        <sz val="10"/>
        <color indexed="10"/>
        <rFont val="Arial Cyr"/>
        <family val="0"/>
      </rPr>
      <t>экз</t>
    </r>
  </si>
  <si>
    <r>
      <t xml:space="preserve">Патофизиол. (пф), л-24,пр-34, </t>
    </r>
    <r>
      <rPr>
        <sz val="10"/>
        <color indexed="10"/>
        <rFont val="Arial Cyr"/>
        <family val="0"/>
      </rPr>
      <t>экз</t>
    </r>
    <r>
      <rPr>
        <sz val="10"/>
        <color indexed="8"/>
        <rFont val="Arial Cyr"/>
        <family val="0"/>
      </rPr>
      <t>.</t>
    </r>
  </si>
  <si>
    <r>
      <t xml:space="preserve">Общ.хир. (ох), л-4, пр-40, </t>
    </r>
    <r>
      <rPr>
        <sz val="10"/>
        <color indexed="10"/>
        <rFont val="Arial Cyr"/>
        <family val="0"/>
      </rPr>
      <t>экз</t>
    </r>
    <r>
      <rPr>
        <sz val="10"/>
        <color indexed="8"/>
        <rFont val="Arial Cyr"/>
        <family val="0"/>
      </rPr>
      <t>.</t>
    </r>
  </si>
  <si>
    <r>
      <t xml:space="preserve">Пропед.детск.б.(пдб) л-18,пр-84, </t>
    </r>
    <r>
      <rPr>
        <sz val="10"/>
        <color indexed="10"/>
        <rFont val="Arial Cyr"/>
        <family val="0"/>
      </rPr>
      <t>экз</t>
    </r>
    <r>
      <rPr>
        <sz val="10"/>
        <color indexed="8"/>
        <rFont val="Arial Cyr"/>
        <family val="0"/>
      </rPr>
      <t>.</t>
    </r>
  </si>
  <si>
    <t>Трансфузиол. (ох), л-8,пр-16, зачет</t>
  </si>
  <si>
    <t>фх</t>
  </si>
  <si>
    <t>фх(эл)</t>
  </si>
  <si>
    <t>фк/фа</t>
  </si>
  <si>
    <t>Криминальная психология, (кп), л-24,пр-32</t>
  </si>
  <si>
    <t>ппд</t>
  </si>
  <si>
    <t>мпп</t>
  </si>
  <si>
    <t>пэ</t>
  </si>
  <si>
    <t>нс</t>
  </si>
  <si>
    <t>пм</t>
  </si>
  <si>
    <t>пнд</t>
  </si>
  <si>
    <t>псх</t>
  </si>
  <si>
    <t>кп</t>
  </si>
  <si>
    <t>гп</t>
  </si>
  <si>
    <r>
      <t>Методика преподавания психологии в ВШ (мпп), л-24,пр-39,</t>
    </r>
    <r>
      <rPr>
        <b/>
        <sz val="10"/>
        <color indexed="10"/>
        <rFont val="Arial Cyr"/>
        <family val="0"/>
      </rPr>
      <t xml:space="preserve"> экз.</t>
    </r>
  </si>
  <si>
    <r>
      <t xml:space="preserve">Психол. Экстрем. Ситуаций и сост. (пэ), л-24,пр-39, </t>
    </r>
    <r>
      <rPr>
        <b/>
        <sz val="10"/>
        <color indexed="10"/>
        <rFont val="Arial Cyr"/>
        <family val="0"/>
      </rPr>
      <t>экз</t>
    </r>
  </si>
  <si>
    <r>
      <t xml:space="preserve">Нейропсихология, ( нс), л-12,пр-15, </t>
    </r>
    <r>
      <rPr>
        <b/>
        <sz val="10"/>
        <color indexed="10"/>
        <rFont val="Arial Cyr"/>
        <family val="0"/>
      </rPr>
      <t>экз</t>
    </r>
    <r>
      <rPr>
        <b/>
        <sz val="10"/>
        <color indexed="8"/>
        <rFont val="Arial Cyr"/>
        <family val="0"/>
      </rPr>
      <t>.</t>
    </r>
  </si>
  <si>
    <r>
      <t xml:space="preserve">Практикум по нейропсихол. Д-ке, (пнд), л-24,пр-39, </t>
    </r>
    <r>
      <rPr>
        <b/>
        <sz val="10"/>
        <color indexed="10"/>
        <rFont val="Arial Cyr"/>
        <family val="0"/>
      </rPr>
      <t>экз.</t>
    </r>
  </si>
  <si>
    <t>расписание занятий 3 курсов  на весенний семестр 2017 - 2018 учебного года</t>
  </si>
  <si>
    <t>иностр.</t>
  </si>
  <si>
    <t>спорт.</t>
  </si>
  <si>
    <t xml:space="preserve">лечебное дело, спорт.мед, 17 1/3 недель: занятия с 29.01 по 29.05; сессия с 30.05 по 23.06; практика с 25.06 по 17.07; каникулы с 18.07 </t>
  </si>
  <si>
    <t>Топографическая анатомия (та), л-28,пр-20, начало занятий с 05.02 по 14.04</t>
  </si>
  <si>
    <r>
      <t xml:space="preserve">Фармакология, (фа) л-20 ,пр-51,  начало занятий с 29.01, </t>
    </r>
    <r>
      <rPr>
        <sz val="10"/>
        <color indexed="10"/>
        <rFont val="Arial Cyr"/>
        <family val="0"/>
      </rPr>
      <t>экз.</t>
    </r>
  </si>
  <si>
    <r>
      <t xml:space="preserve">Общ.хирургия (ох),л-6,пр-48, </t>
    </r>
    <r>
      <rPr>
        <sz val="10"/>
        <color indexed="10"/>
        <rFont val="Arial Cyr"/>
        <family val="0"/>
      </rPr>
      <t xml:space="preserve">экз. </t>
    </r>
    <r>
      <rPr>
        <sz val="10"/>
        <rFont val="Arial Cyr"/>
        <family val="0"/>
      </rPr>
      <t>+ Трансфузиология, (ох), л-8, пр-16, зачет</t>
    </r>
  </si>
  <si>
    <r>
      <t xml:space="preserve">Патанатомия (па), л-20,пр-49,(49+эл.16), с 29.01, </t>
    </r>
    <r>
      <rPr>
        <sz val="10"/>
        <color indexed="10"/>
        <rFont val="Arial Cyr"/>
        <family val="0"/>
      </rPr>
      <t>экз.</t>
    </r>
  </si>
  <si>
    <r>
      <t xml:space="preserve">Патофизиол. (пф), л-24,пр-34, с 29.01.  </t>
    </r>
    <r>
      <rPr>
        <sz val="10"/>
        <color indexed="10"/>
        <rFont val="Arial Cyr"/>
        <family val="0"/>
      </rPr>
      <t>экз.</t>
    </r>
  </si>
  <si>
    <t xml:space="preserve">Электив: физ-ра (фк) л-4,пр34, зачет; Патанатомия, л-8, пр-16,(па) </t>
  </si>
  <si>
    <t>Фак.хир. Л-8,пр-16, (Фх(эл), начало занятий с 02.04</t>
  </si>
  <si>
    <r>
      <t>Фармакология, (фа) л-20,пр-51, начало занятий с 29.01,</t>
    </r>
    <r>
      <rPr>
        <sz val="10"/>
        <color indexed="10"/>
        <rFont val="Arial Cyr"/>
        <family val="0"/>
      </rPr>
      <t>экз.</t>
    </r>
  </si>
  <si>
    <t>Электив: физ-ра, л-4, пр-68, зачет</t>
  </si>
  <si>
    <t>Пропедевтика детских болезней</t>
  </si>
  <si>
    <t>9л Пропед.детских б-ней (01,08,15,22.02;01,15,22,29.03;05.04) а.5</t>
  </si>
  <si>
    <t>Основы формирования зд.детей</t>
  </si>
  <si>
    <t>Основы формир.здор.д. (офз), л-24,пр-48, начало занятий с 05.02, зачет</t>
  </si>
  <si>
    <t>14л Топ. Анатомия (29.01;12,26.02;05,12,19,26.03;02,09,16,23,30.04;07,14.05) + 2л Общая хирургия (05,19.02) а.7</t>
  </si>
  <si>
    <t>10 л Фармакология (30.01;13,27.02;13,27.03;03,10,17,24.04;15.05)  + 4л Трансфузиология (06,20.02;06,20.03)+ 1л Общая хирургия (08.05) а.1</t>
  </si>
  <si>
    <t>12л Патофизиол.(31.01;07,14,21,28.02;07,14,21.03;04,18,25.04;02.05)+ 2л Фак. Хирургия (эл)(28.03;11.04) а.1</t>
  </si>
  <si>
    <t>10л Патанатомия (02,09,16,02;02,09,16,23,30.03;06,13.04) + 4л Патанатомия (эл) (20,27.04;04,11.05) + 2л Физ-ра (18,25.05) а.7</t>
  </si>
  <si>
    <t>10л Патанатомия (02,09,16,02;02,09,16,23,30.03;06,13.04)  + 2л Физ-ра (18,25.05) а.7</t>
  </si>
  <si>
    <t>12л Патофизиол.(30.01;06,13,20,27.02;06,13,20.03;03,17,24.04;08.05)+ 2л Фак. Хирургия (эл)(27.03;10.04) - конф.зал кл.нефр.</t>
  </si>
  <si>
    <t>10л Патанатомия (01,08,15,02;01,15,22,29.03;05,12,19.04) + 4л Патанатомия (эл) (26.04;03,10,17.05) + 1л Физ-ра (24.05) а.8</t>
  </si>
  <si>
    <t>12л Пропедевтика вн.б-ней (29.01;05,12,19,26.02;05,12,19,26.03;02,09,16.04) + 1л Физ-ра (23.04)- конф.зал кл нефрол.</t>
  </si>
  <si>
    <t>псп</t>
  </si>
  <si>
    <t xml:space="preserve">Факультетская терапия </t>
  </si>
  <si>
    <t xml:space="preserve">Фак.терапия (фт)( каф. Фак.тер. - 345, 346 гр;каф. Госп.тер.-347,348,349 гр.), л-30, пр-40; Начало  занятий с 29.01 </t>
  </si>
  <si>
    <t xml:space="preserve">14л Топ. Анатомия (31.01;14,28.02;07,14,21,28.03;04,11,18,25.04;02,16,23.05) + 2л Общая хирургия (07,21.02) а.7 </t>
  </si>
  <si>
    <t>14л Топ. Анатомия - каф.</t>
  </si>
  <si>
    <t xml:space="preserve"> 2л Общая хирургия (10,24.02) а.7</t>
  </si>
  <si>
    <t xml:space="preserve">Топ. Анатомия, (та) л-6, пр-28 начало занятий с 31.01 (лекции+практические) </t>
  </si>
  <si>
    <t xml:space="preserve">8л Пропед. Вн.б-ней (02,09,16,02;02,09,16,23,30.03;) + 2л Фак. хирургия (04,11.05) а.1 </t>
  </si>
  <si>
    <t xml:space="preserve">8л Пропед. Вн.б-ней (01,08,15,22.02;01,15,22,29.03;) + 2л Фак. хирургия (эл)(03,10.05)  а.1 </t>
  </si>
  <si>
    <r>
      <t>10 л Фармакология (</t>
    </r>
    <r>
      <rPr>
        <b/>
        <sz val="10"/>
        <color indexed="10"/>
        <rFont val="Arial Cyr"/>
        <family val="0"/>
      </rPr>
      <t>29.01- а.6;</t>
    </r>
    <r>
      <rPr>
        <b/>
        <sz val="10"/>
        <rFont val="Arial Cyr"/>
        <family val="0"/>
      </rPr>
      <t>12,26.02;12.03-а.5;</t>
    </r>
    <r>
      <rPr>
        <b/>
        <sz val="10"/>
        <color indexed="10"/>
        <rFont val="Arial Cyr"/>
        <family val="0"/>
      </rPr>
      <t>26.03;02,09,16,23,30.04- а.6</t>
    </r>
    <r>
      <rPr>
        <b/>
        <sz val="10"/>
        <rFont val="Arial Cyr"/>
        <family val="0"/>
      </rPr>
      <t>)  + 4л Трансфузиология (</t>
    </r>
    <r>
      <rPr>
        <b/>
        <sz val="10"/>
        <color indexed="10"/>
        <rFont val="Arial Cyr"/>
        <family val="0"/>
      </rPr>
      <t>05.02-а.6</t>
    </r>
    <r>
      <rPr>
        <b/>
        <sz val="10"/>
        <rFont val="Arial Cyr"/>
        <family val="0"/>
      </rPr>
      <t>;19.02;05,19.03 - а.5;) + 1л Общая хирургия (07.05) а.6</t>
    </r>
  </si>
  <si>
    <t>12л Патофизиол.(31.01;07,14,21,28.02;07,14,21.03;04,18,25.04;02.05) а.1 + 2л Общ. Хирургия(28.03;11.04) а.6</t>
  </si>
  <si>
    <r>
      <t>12л Патофизиология (01,08,15,22.02;01,15,22,03;05,</t>
    </r>
    <r>
      <rPr>
        <b/>
        <sz val="10"/>
        <color indexed="10"/>
        <rFont val="Arial Cyr"/>
        <family val="0"/>
      </rPr>
      <t>19.04 - а.5</t>
    </r>
    <r>
      <rPr>
        <b/>
        <sz val="10"/>
        <rFont val="Arial Cyr"/>
        <family val="0"/>
      </rPr>
      <t>,26.04;03,10.05)  + 2л Фак. Хирургия (эл) (29.03;12.04) а.1</t>
    </r>
  </si>
  <si>
    <r>
      <t>12л Основы формирования зд.детей, (02,09,16.02;02,09,16,23,30.03;06,13,</t>
    </r>
    <r>
      <rPr>
        <b/>
        <sz val="10"/>
        <color indexed="10"/>
        <rFont val="Arial Cyr"/>
        <family val="0"/>
      </rPr>
      <t>20.04 - ЗНС</t>
    </r>
    <r>
      <rPr>
        <b/>
        <sz val="10"/>
        <color indexed="8"/>
        <rFont val="Arial Cyr"/>
        <family val="0"/>
      </rPr>
      <t xml:space="preserve">,27.04) а.1 </t>
    </r>
  </si>
  <si>
    <r>
      <t xml:space="preserve">Практикум по психодиагностике  (ппд), л-12,пр-24, </t>
    </r>
    <r>
      <rPr>
        <b/>
        <sz val="10"/>
        <color indexed="62"/>
        <rFont val="Arial Cyr"/>
        <family val="0"/>
      </rPr>
      <t>зачет</t>
    </r>
  </si>
  <si>
    <r>
      <t>Проективные методы в кл. психол. (пм), л-12,пр-24,</t>
    </r>
    <r>
      <rPr>
        <b/>
        <sz val="10"/>
        <color indexed="62"/>
        <rFont val="Arial Cyr"/>
        <family val="0"/>
      </rPr>
      <t xml:space="preserve"> зачет</t>
    </r>
  </si>
  <si>
    <r>
      <t>псп - психология отклоняющегося поведения,  л-12,пр-24,</t>
    </r>
    <r>
      <rPr>
        <b/>
        <sz val="10"/>
        <color indexed="62"/>
        <rFont val="Arial Cyr"/>
        <family val="0"/>
      </rPr>
      <t xml:space="preserve"> зачет</t>
    </r>
  </si>
  <si>
    <r>
      <t xml:space="preserve">Психиатрия, (псх), л-12,пр-24, </t>
    </r>
    <r>
      <rPr>
        <b/>
        <sz val="10"/>
        <color indexed="62"/>
        <rFont val="Arial Cyr"/>
        <family val="0"/>
      </rPr>
      <t>зачет</t>
    </r>
  </si>
  <si>
    <r>
      <t xml:space="preserve">Генетика поведения, (гп), л-12,пр-24, </t>
    </r>
    <r>
      <rPr>
        <b/>
        <sz val="10"/>
        <color indexed="62"/>
        <rFont val="Arial Cyr"/>
        <family val="0"/>
      </rPr>
      <t>зачет</t>
    </r>
  </si>
  <si>
    <r>
      <t xml:space="preserve">Электив-1: Физ-ра 58 час, </t>
    </r>
    <r>
      <rPr>
        <b/>
        <sz val="10"/>
        <color indexed="62"/>
        <rFont val="Arial Cyr"/>
        <family val="0"/>
      </rPr>
      <t>зачет</t>
    </r>
  </si>
  <si>
    <t xml:space="preserve">Клиническая психология,семестр 19 недель (с 29.01 по 09.06; сессия с 10.06 по 28.06; практика с 29.06 по 21.07; каникулы с 22.07 </t>
  </si>
  <si>
    <t>педиатрический, 17  1/3 недель: с 29.01 по 29.05; сессия с 30.05 по 22.06; практика с 23.06 по 17.07; каникулы с 18.07</t>
  </si>
  <si>
    <r>
      <t xml:space="preserve">Пропед.вн.б. (пр), л-24,пр-85,  начало занятий с 05.02, 2-х часовые занятия по четным неделям,  </t>
    </r>
    <r>
      <rPr>
        <sz val="10"/>
        <color indexed="10"/>
        <rFont val="Arial Cyr"/>
        <family val="0"/>
      </rPr>
      <t>экз</t>
    </r>
  </si>
  <si>
    <t>/пр</t>
  </si>
  <si>
    <t>10л Патанатомия (30.01;06,13,20,27.02;06,13,20,27.03;03.04) + 4л Патанатомия (эл) (10,17,24.04;08.05) + 2л Физ-ра (15.05-а.7;22.05- а.1)</t>
  </si>
  <si>
    <t>10 л Фармакология (30.01;13,27.02;13,27.03;03,10,17,24.04;15.05)  + 4л Трансфузиология (06,20.02;06,20.03)+ 1л Общая хирургия (08.05) - зал научного совета</t>
  </si>
  <si>
    <t>Фак.хир., (фх) (Гх-2), л-12,пр-34. (c 31.01 по 18.04), Занятия 4-х час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</si>
</sst>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9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10"/>
      <name val="Arial Cyr"/>
      <family val="0"/>
    </font>
    <font>
      <b/>
      <u val="single"/>
      <sz val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u val="single"/>
      <sz val="10"/>
      <color indexed="10"/>
      <name val="Arial Cyr"/>
      <family val="0"/>
    </font>
    <font>
      <sz val="12"/>
      <name val="Arial Cyr"/>
      <family val="0"/>
    </font>
    <font>
      <b/>
      <sz val="9"/>
      <color indexed="8"/>
      <name val="Arial Cyr"/>
      <family val="0"/>
    </font>
    <font>
      <b/>
      <sz val="8"/>
      <color indexed="8"/>
      <name val="Arial Cyr"/>
      <family val="0"/>
    </font>
    <font>
      <b/>
      <sz val="10"/>
      <color indexed="6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2"/>
      <name val="Arial Cyr"/>
      <family val="0"/>
    </font>
    <font>
      <sz val="10"/>
      <color indexed="60"/>
      <name val="Arial Cyr"/>
      <family val="0"/>
    </font>
    <font>
      <sz val="9"/>
      <color indexed="8"/>
      <name val="Arial Cyr"/>
      <family val="0"/>
    </font>
    <font>
      <sz val="10"/>
      <color indexed="30"/>
      <name val="Arial Cyr"/>
      <family val="0"/>
    </font>
    <font>
      <sz val="10"/>
      <color indexed="36"/>
      <name val="Arial Cyr"/>
      <family val="0"/>
    </font>
    <font>
      <b/>
      <sz val="8"/>
      <color indexed="62"/>
      <name val="Arial Cyr"/>
      <family val="0"/>
    </font>
    <font>
      <sz val="9"/>
      <color indexed="6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4"/>
      <name val="Arial Cyr"/>
      <family val="0"/>
    </font>
    <font>
      <sz val="10"/>
      <color rgb="FFC00000"/>
      <name val="Arial Cyr"/>
      <family val="0"/>
    </font>
    <font>
      <sz val="9"/>
      <color theme="1"/>
      <name val="Arial Cyr"/>
      <family val="0"/>
    </font>
    <font>
      <b/>
      <sz val="10"/>
      <color theme="1"/>
      <name val="Arial Cyr"/>
      <family val="0"/>
    </font>
    <font>
      <sz val="10"/>
      <color rgb="FF0070C0"/>
      <name val="Arial Cyr"/>
      <family val="0"/>
    </font>
    <font>
      <sz val="10"/>
      <color rgb="FF7030A0"/>
      <name val="Arial Cyr"/>
      <family val="0"/>
    </font>
    <font>
      <sz val="10"/>
      <color rgb="FFFF0000"/>
      <name val="Arial Cyr"/>
      <family val="0"/>
    </font>
    <font>
      <b/>
      <sz val="8"/>
      <color theme="3" tint="0.39998000860214233"/>
      <name val="Arial Cyr"/>
      <family val="0"/>
    </font>
    <font>
      <sz val="10"/>
      <color theme="3" tint="0.39998000860214233"/>
      <name val="Arial Cyr"/>
      <family val="0"/>
    </font>
    <font>
      <sz val="9"/>
      <color theme="3" tint="0.39998000860214233"/>
      <name val="Arial Cyr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Border="1" applyAlignment="1">
      <alignment horizontal="right" vertical="center" textRotation="90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22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3" borderId="0" xfId="0" applyFont="1" applyFill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3" fillId="33" borderId="21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 horizontal="right" vertical="center" textRotation="90"/>
    </xf>
    <xf numFmtId="0" fontId="4" fillId="33" borderId="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1" fillId="34" borderId="28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4" fillId="35" borderId="30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11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ont="1" applyFill="1" applyAlignment="1">
      <alignment horizontal="center"/>
    </xf>
    <xf numFmtId="0" fontId="11" fillId="35" borderId="0" xfId="0" applyFont="1" applyFill="1" applyAlignment="1">
      <alignment/>
    </xf>
    <xf numFmtId="0" fontId="0" fillId="35" borderId="0" xfId="0" applyFill="1" applyAlignment="1">
      <alignment/>
    </xf>
    <xf numFmtId="0" fontId="10" fillId="35" borderId="14" xfId="0" applyFont="1" applyFill="1" applyBorder="1" applyAlignment="1">
      <alignment/>
    </xf>
    <xf numFmtId="0" fontId="59" fillId="36" borderId="0" xfId="0" applyFont="1" applyFill="1" applyAlignment="1">
      <alignment/>
    </xf>
    <xf numFmtId="0" fontId="60" fillId="37" borderId="0" xfId="0" applyFont="1" applyFill="1" applyAlignment="1">
      <alignment/>
    </xf>
    <xf numFmtId="0" fontId="0" fillId="35" borderId="3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30" xfId="0" applyFont="1" applyFill="1" applyBorder="1" applyAlignment="1">
      <alignment/>
    </xf>
    <xf numFmtId="0" fontId="0" fillId="35" borderId="32" xfId="0" applyFont="1" applyFill="1" applyBorder="1" applyAlignment="1">
      <alignment/>
    </xf>
    <xf numFmtId="0" fontId="0" fillId="35" borderId="30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33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21" xfId="0" applyFont="1" applyFill="1" applyBorder="1" applyAlignment="1">
      <alignment/>
    </xf>
    <xf numFmtId="0" fontId="61" fillId="35" borderId="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3" fillId="35" borderId="34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" fillId="35" borderId="35" xfId="0" applyFont="1" applyFill="1" applyBorder="1" applyAlignment="1">
      <alignment horizontal="right" vertical="center" textRotation="90"/>
    </xf>
    <xf numFmtId="0" fontId="1" fillId="35" borderId="36" xfId="0" applyFont="1" applyFill="1" applyBorder="1" applyAlignment="1">
      <alignment horizontal="right" vertical="center" textRotation="90"/>
    </xf>
    <xf numFmtId="0" fontId="1" fillId="35" borderId="37" xfId="0" applyFont="1" applyFill="1" applyBorder="1" applyAlignment="1">
      <alignment horizontal="right" vertical="center" textRotation="90"/>
    </xf>
    <xf numFmtId="0" fontId="62" fillId="35" borderId="38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22" xfId="0" applyFont="1" applyFill="1" applyBorder="1" applyAlignment="1">
      <alignment/>
    </xf>
    <xf numFmtId="0" fontId="10" fillId="35" borderId="16" xfId="0" applyFont="1" applyFill="1" applyBorder="1" applyAlignment="1">
      <alignment/>
    </xf>
    <xf numFmtId="0" fontId="10" fillId="35" borderId="23" xfId="0" applyFont="1" applyFill="1" applyBorder="1" applyAlignment="1">
      <alignment/>
    </xf>
    <xf numFmtId="0" fontId="10" fillId="35" borderId="15" xfId="0" applyFont="1" applyFill="1" applyBorder="1" applyAlignment="1">
      <alignment/>
    </xf>
    <xf numFmtId="0" fontId="0" fillId="35" borderId="11" xfId="0" applyFill="1" applyBorder="1" applyAlignment="1">
      <alignment/>
    </xf>
    <xf numFmtId="0" fontId="10" fillId="35" borderId="32" xfId="0" applyFont="1" applyFill="1" applyBorder="1" applyAlignment="1">
      <alignment/>
    </xf>
    <xf numFmtId="0" fontId="0" fillId="35" borderId="25" xfId="0" applyFill="1" applyBorder="1" applyAlignment="1">
      <alignment/>
    </xf>
    <xf numFmtId="0" fontId="10" fillId="35" borderId="19" xfId="0" applyFont="1" applyFill="1" applyBorder="1" applyAlignment="1">
      <alignment/>
    </xf>
    <xf numFmtId="0" fontId="63" fillId="35" borderId="0" xfId="0" applyFont="1" applyFill="1" applyAlignment="1">
      <alignment/>
    </xf>
    <xf numFmtId="0" fontId="0" fillId="35" borderId="20" xfId="0" applyFill="1" applyBorder="1" applyAlignment="1">
      <alignment/>
    </xf>
    <xf numFmtId="0" fontId="0" fillId="35" borderId="0" xfId="0" applyFill="1" applyBorder="1" applyAlignment="1">
      <alignment/>
    </xf>
    <xf numFmtId="0" fontId="59" fillId="35" borderId="0" xfId="0" applyFont="1" applyFill="1" applyAlignment="1">
      <alignment/>
    </xf>
    <xf numFmtId="0" fontId="60" fillId="35" borderId="0" xfId="0" applyFont="1" applyFill="1" applyAlignment="1">
      <alignment/>
    </xf>
    <xf numFmtId="0" fontId="0" fillId="35" borderId="26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0" fillId="35" borderId="27" xfId="0" applyFont="1" applyFill="1" applyBorder="1" applyAlignment="1">
      <alignment/>
    </xf>
    <xf numFmtId="0" fontId="0" fillId="35" borderId="27" xfId="0" applyFont="1" applyFill="1" applyBorder="1" applyAlignment="1">
      <alignment/>
    </xf>
    <xf numFmtId="0" fontId="59" fillId="35" borderId="27" xfId="0" applyFont="1" applyFill="1" applyBorder="1" applyAlignment="1">
      <alignment/>
    </xf>
    <xf numFmtId="0" fontId="60" fillId="35" borderId="27" xfId="0" applyFont="1" applyFill="1" applyBorder="1" applyAlignment="1">
      <alignment/>
    </xf>
    <xf numFmtId="0" fontId="0" fillId="35" borderId="27" xfId="0" applyFill="1" applyBorder="1" applyAlignment="1">
      <alignment/>
    </xf>
    <xf numFmtId="0" fontId="1" fillId="35" borderId="38" xfId="0" applyFont="1" applyFill="1" applyBorder="1" applyAlignment="1">
      <alignment horizontal="center"/>
    </xf>
    <xf numFmtId="0" fontId="1" fillId="35" borderId="39" xfId="0" applyFont="1" applyFill="1" applyBorder="1" applyAlignment="1">
      <alignment horizontal="center"/>
    </xf>
    <xf numFmtId="0" fontId="4" fillId="35" borderId="38" xfId="0" applyFont="1" applyFill="1" applyBorder="1" applyAlignment="1">
      <alignment/>
    </xf>
    <xf numFmtId="0" fontId="1" fillId="35" borderId="38" xfId="0" applyFont="1" applyFill="1" applyBorder="1" applyAlignment="1">
      <alignment/>
    </xf>
    <xf numFmtId="0" fontId="4" fillId="35" borderId="40" xfId="0" applyFont="1" applyFill="1" applyBorder="1" applyAlignment="1">
      <alignment/>
    </xf>
    <xf numFmtId="0" fontId="1" fillId="35" borderId="34" xfId="0" applyFont="1" applyFill="1" applyBorder="1" applyAlignment="1">
      <alignment/>
    </xf>
    <xf numFmtId="0" fontId="1" fillId="35" borderId="34" xfId="0" applyFont="1" applyFill="1" applyBorder="1" applyAlignment="1">
      <alignment horizontal="center"/>
    </xf>
    <xf numFmtId="0" fontId="1" fillId="35" borderId="41" xfId="0" applyFont="1" applyFill="1" applyBorder="1" applyAlignment="1">
      <alignment horizontal="center"/>
    </xf>
    <xf numFmtId="0" fontId="1" fillId="35" borderId="42" xfId="0" applyFont="1" applyFill="1" applyBorder="1" applyAlignment="1">
      <alignment horizontal="center"/>
    </xf>
    <xf numFmtId="0" fontId="0" fillId="35" borderId="28" xfId="0" applyFont="1" applyFill="1" applyBorder="1" applyAlignment="1">
      <alignment/>
    </xf>
    <xf numFmtId="0" fontId="0" fillId="35" borderId="35" xfId="0" applyFont="1" applyFill="1" applyBorder="1" applyAlignment="1">
      <alignment/>
    </xf>
    <xf numFmtId="0" fontId="0" fillId="35" borderId="43" xfId="0" applyFont="1" applyFill="1" applyBorder="1" applyAlignment="1">
      <alignment/>
    </xf>
    <xf numFmtId="0" fontId="7" fillId="35" borderId="32" xfId="0" applyFont="1" applyFill="1" applyBorder="1" applyAlignment="1">
      <alignment/>
    </xf>
    <xf numFmtId="0" fontId="0" fillId="35" borderId="44" xfId="0" applyFont="1" applyFill="1" applyBorder="1" applyAlignment="1">
      <alignment/>
    </xf>
    <xf numFmtId="0" fontId="0" fillId="35" borderId="40" xfId="0" applyFont="1" applyFill="1" applyBorder="1" applyAlignment="1">
      <alignment/>
    </xf>
    <xf numFmtId="0" fontId="0" fillId="35" borderId="40" xfId="0" applyFont="1" applyFill="1" applyBorder="1" applyAlignment="1">
      <alignment/>
    </xf>
    <xf numFmtId="0" fontId="0" fillId="35" borderId="45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46" xfId="0" applyFont="1" applyFill="1" applyBorder="1" applyAlignment="1">
      <alignment/>
    </xf>
    <xf numFmtId="0" fontId="0" fillId="35" borderId="34" xfId="0" applyFont="1" applyFill="1" applyBorder="1" applyAlignment="1">
      <alignment/>
    </xf>
    <xf numFmtId="0" fontId="0" fillId="35" borderId="34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47" xfId="0" applyFont="1" applyFill="1" applyBorder="1" applyAlignment="1">
      <alignment/>
    </xf>
    <xf numFmtId="0" fontId="0" fillId="35" borderId="48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1" fontId="0" fillId="35" borderId="0" xfId="0" applyNumberFormat="1" applyFont="1" applyFill="1" applyBorder="1" applyAlignment="1">
      <alignment/>
    </xf>
    <xf numFmtId="1" fontId="1" fillId="35" borderId="49" xfId="0" applyNumberFormat="1" applyFont="1" applyFill="1" applyBorder="1" applyAlignment="1">
      <alignment/>
    </xf>
    <xf numFmtId="1" fontId="0" fillId="35" borderId="49" xfId="0" applyNumberFormat="1" applyFont="1" applyFill="1" applyBorder="1" applyAlignment="1">
      <alignment/>
    </xf>
    <xf numFmtId="1" fontId="59" fillId="35" borderId="0" xfId="0" applyNumberFormat="1" applyFont="1" applyFill="1" applyBorder="1" applyAlignment="1">
      <alignment/>
    </xf>
    <xf numFmtId="0" fontId="0" fillId="35" borderId="49" xfId="0" applyFont="1" applyFill="1" applyBorder="1" applyAlignment="1">
      <alignment/>
    </xf>
    <xf numFmtId="1" fontId="64" fillId="35" borderId="49" xfId="0" applyNumberFormat="1" applyFont="1" applyFill="1" applyBorder="1" applyAlignment="1">
      <alignment/>
    </xf>
    <xf numFmtId="1" fontId="60" fillId="35" borderId="49" xfId="0" applyNumberFormat="1" applyFont="1" applyFill="1" applyBorder="1" applyAlignment="1">
      <alignment/>
    </xf>
    <xf numFmtId="1" fontId="65" fillId="35" borderId="0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59" fillId="35" borderId="0" xfId="0" applyFont="1" applyFill="1" applyBorder="1" applyAlignment="1">
      <alignment/>
    </xf>
    <xf numFmtId="0" fontId="60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66" fillId="35" borderId="50" xfId="0" applyFont="1" applyFill="1" applyBorder="1" applyAlignment="1">
      <alignment horizontal="center"/>
    </xf>
    <xf numFmtId="0" fontId="67" fillId="35" borderId="31" xfId="0" applyFont="1" applyFill="1" applyBorder="1" applyAlignment="1">
      <alignment/>
    </xf>
    <xf numFmtId="0" fontId="68" fillId="35" borderId="21" xfId="0" applyFont="1" applyFill="1" applyBorder="1" applyAlignment="1">
      <alignment/>
    </xf>
    <xf numFmtId="0" fontId="66" fillId="35" borderId="38" xfId="0" applyFont="1" applyFill="1" applyBorder="1" applyAlignment="1">
      <alignment/>
    </xf>
    <xf numFmtId="0" fontId="67" fillId="35" borderId="19" xfId="0" applyFont="1" applyFill="1" applyBorder="1" applyAlignment="1">
      <alignment/>
    </xf>
    <xf numFmtId="0" fontId="67" fillId="35" borderId="46" xfId="0" applyFont="1" applyFill="1" applyBorder="1" applyAlignment="1">
      <alignment/>
    </xf>
    <xf numFmtId="0" fontId="67" fillId="35" borderId="20" xfId="0" applyFont="1" applyFill="1" applyBorder="1" applyAlignment="1">
      <alignment/>
    </xf>
    <xf numFmtId="0" fontId="67" fillId="35" borderId="51" xfId="0" applyFont="1" applyFill="1" applyBorder="1" applyAlignment="1">
      <alignment/>
    </xf>
    <xf numFmtId="0" fontId="67" fillId="35" borderId="52" xfId="0" applyFont="1" applyFill="1" applyBorder="1" applyAlignment="1">
      <alignment/>
    </xf>
    <xf numFmtId="0" fontId="7" fillId="35" borderId="50" xfId="0" applyFont="1" applyFill="1" applyBorder="1" applyAlignment="1">
      <alignment/>
    </xf>
    <xf numFmtId="0" fontId="0" fillId="35" borderId="53" xfId="0" applyFont="1" applyFill="1" applyBorder="1" applyAlignment="1">
      <alignment/>
    </xf>
    <xf numFmtId="0" fontId="0" fillId="35" borderId="54" xfId="0" applyFont="1" applyFill="1" applyBorder="1" applyAlignment="1">
      <alignment/>
    </xf>
    <xf numFmtId="0" fontId="7" fillId="35" borderId="25" xfId="0" applyFont="1" applyFill="1" applyBorder="1" applyAlignment="1">
      <alignment/>
    </xf>
    <xf numFmtId="0" fontId="0" fillId="17" borderId="10" xfId="0" applyFill="1" applyBorder="1" applyAlignment="1">
      <alignment/>
    </xf>
    <xf numFmtId="0" fontId="1" fillId="35" borderId="0" xfId="0" applyFont="1" applyFill="1" applyAlignment="1">
      <alignment horizontal="center"/>
    </xf>
    <xf numFmtId="0" fontId="0" fillId="38" borderId="11" xfId="0" applyFont="1" applyFill="1" applyBorder="1" applyAlignment="1">
      <alignment/>
    </xf>
    <xf numFmtId="0" fontId="0" fillId="35" borderId="55" xfId="0" applyFill="1" applyBorder="1" applyAlignment="1">
      <alignment/>
    </xf>
    <xf numFmtId="0" fontId="0" fillId="34" borderId="56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4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32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46" xfId="0" applyFont="1" applyFill="1" applyBorder="1" applyAlignment="1">
      <alignment/>
    </xf>
    <xf numFmtId="0" fontId="0" fillId="34" borderId="57" xfId="0" applyFont="1" applyFill="1" applyBorder="1" applyAlignment="1">
      <alignment/>
    </xf>
    <xf numFmtId="0" fontId="0" fillId="0" borderId="32" xfId="0" applyBorder="1" applyAlignment="1">
      <alignment/>
    </xf>
    <xf numFmtId="0" fontId="10" fillId="35" borderId="0" xfId="0" applyFont="1" applyFill="1" applyBorder="1" applyAlignment="1">
      <alignment/>
    </xf>
    <xf numFmtId="0" fontId="1" fillId="36" borderId="38" xfId="0" applyFont="1" applyFill="1" applyBorder="1" applyAlignment="1">
      <alignment horizontal="center"/>
    </xf>
    <xf numFmtId="0" fontId="0" fillId="36" borderId="32" xfId="0" applyFont="1" applyFill="1" applyBorder="1" applyAlignment="1">
      <alignment/>
    </xf>
    <xf numFmtId="1" fontId="0" fillId="36" borderId="11" xfId="0" applyNumberFormat="1" applyFont="1" applyFill="1" applyBorder="1" applyAlignment="1">
      <alignment/>
    </xf>
    <xf numFmtId="0" fontId="13" fillId="33" borderId="0" xfId="0" applyFont="1" applyFill="1" applyAlignment="1">
      <alignment horizontal="left"/>
    </xf>
    <xf numFmtId="0" fontId="9" fillId="33" borderId="0" xfId="0" applyFont="1" applyFill="1" applyAlignment="1">
      <alignment horizontal="left"/>
    </xf>
    <xf numFmtId="0" fontId="10" fillId="35" borderId="0" xfId="0" applyFont="1" applyFill="1" applyBorder="1" applyAlignment="1">
      <alignment/>
    </xf>
    <xf numFmtId="0" fontId="1" fillId="35" borderId="0" xfId="0" applyFont="1" applyFill="1" applyAlignment="1">
      <alignment/>
    </xf>
    <xf numFmtId="0" fontId="10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10" fillId="35" borderId="20" xfId="0" applyFont="1" applyFill="1" applyBorder="1" applyAlignment="1">
      <alignment/>
    </xf>
    <xf numFmtId="0" fontId="0" fillId="0" borderId="58" xfId="0" applyBorder="1" applyAlignment="1">
      <alignment/>
    </xf>
    <xf numFmtId="0" fontId="0" fillId="33" borderId="36" xfId="0" applyFont="1" applyFill="1" applyBorder="1" applyAlignment="1">
      <alignment/>
    </xf>
    <xf numFmtId="0" fontId="0" fillId="33" borderId="58" xfId="0" applyFont="1" applyFill="1" applyBorder="1" applyAlignment="1">
      <alignment/>
    </xf>
    <xf numFmtId="0" fontId="0" fillId="0" borderId="59" xfId="0" applyBorder="1" applyAlignment="1">
      <alignment/>
    </xf>
    <xf numFmtId="0" fontId="0" fillId="0" borderId="10" xfId="0" applyBorder="1" applyAlignment="1">
      <alignment horizontal="center"/>
    </xf>
    <xf numFmtId="0" fontId="1" fillId="33" borderId="0" xfId="0" applyFont="1" applyFill="1" applyBorder="1" applyAlignment="1">
      <alignment/>
    </xf>
    <xf numFmtId="0" fontId="62" fillId="35" borderId="60" xfId="0" applyFont="1" applyFill="1" applyBorder="1" applyAlignment="1">
      <alignment horizontal="center"/>
    </xf>
    <xf numFmtId="0" fontId="0" fillId="35" borderId="19" xfId="0" applyFill="1" applyBorder="1" applyAlignment="1">
      <alignment/>
    </xf>
    <xf numFmtId="0" fontId="62" fillId="35" borderId="42" xfId="0" applyFont="1" applyFill="1" applyBorder="1" applyAlignment="1">
      <alignment horizontal="center"/>
    </xf>
    <xf numFmtId="0" fontId="0" fillId="35" borderId="16" xfId="0" applyFill="1" applyBorder="1" applyAlignment="1">
      <alignment/>
    </xf>
    <xf numFmtId="0" fontId="11" fillId="35" borderId="10" xfId="0" applyFont="1" applyFill="1" applyBorder="1" applyAlignment="1">
      <alignment/>
    </xf>
    <xf numFmtId="0" fontId="62" fillId="35" borderId="41" xfId="0" applyFont="1" applyFill="1" applyBorder="1" applyAlignment="1">
      <alignment horizontal="center"/>
    </xf>
    <xf numFmtId="0" fontId="0" fillId="35" borderId="32" xfId="0" applyFill="1" applyBorder="1" applyAlignment="1">
      <alignment/>
    </xf>
    <xf numFmtId="0" fontId="11" fillId="39" borderId="10" xfId="0" applyFont="1" applyFill="1" applyBorder="1" applyAlignment="1">
      <alignment/>
    </xf>
    <xf numFmtId="0" fontId="0" fillId="39" borderId="32" xfId="0" applyFill="1" applyBorder="1" applyAlignment="1">
      <alignment/>
    </xf>
    <xf numFmtId="0" fontId="11" fillId="35" borderId="16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0" fillId="39" borderId="19" xfId="0" applyFill="1" applyBorder="1" applyAlignment="1">
      <alignment/>
    </xf>
    <xf numFmtId="0" fontId="11" fillId="39" borderId="16" xfId="0" applyFont="1" applyFill="1" applyBorder="1" applyAlignment="1">
      <alignment/>
    </xf>
    <xf numFmtId="0" fontId="0" fillId="9" borderId="32" xfId="0" applyFill="1" applyBorder="1" applyAlignment="1">
      <alignment/>
    </xf>
    <xf numFmtId="0" fontId="0" fillId="9" borderId="10" xfId="0" applyFill="1" applyBorder="1" applyAlignment="1">
      <alignment/>
    </xf>
    <xf numFmtId="0" fontId="0" fillId="40" borderId="32" xfId="0" applyFill="1" applyBorder="1" applyAlignment="1">
      <alignment/>
    </xf>
    <xf numFmtId="0" fontId="0" fillId="40" borderId="10" xfId="0" applyFill="1" applyBorder="1" applyAlignment="1">
      <alignment/>
    </xf>
    <xf numFmtId="0" fontId="62" fillId="35" borderId="39" xfId="0" applyFont="1" applyFill="1" applyBorder="1" applyAlignment="1">
      <alignment horizontal="center"/>
    </xf>
    <xf numFmtId="0" fontId="0" fillId="8" borderId="32" xfId="0" applyFill="1" applyBorder="1" applyAlignment="1">
      <alignment/>
    </xf>
    <xf numFmtId="0" fontId="0" fillId="8" borderId="10" xfId="0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18" borderId="32" xfId="0" applyFill="1" applyBorder="1" applyAlignment="1">
      <alignment/>
    </xf>
    <xf numFmtId="0" fontId="0" fillId="17" borderId="32" xfId="0" applyFill="1" applyBorder="1" applyAlignment="1">
      <alignment/>
    </xf>
    <xf numFmtId="0" fontId="62" fillId="35" borderId="39" xfId="0" applyFont="1" applyFill="1" applyBorder="1" applyAlignment="1">
      <alignment/>
    </xf>
    <xf numFmtId="0" fontId="0" fillId="9" borderId="16" xfId="0" applyFill="1" applyBorder="1" applyAlignment="1">
      <alignment/>
    </xf>
    <xf numFmtId="0" fontId="2" fillId="38" borderId="38" xfId="0" applyFont="1" applyFill="1" applyBorder="1" applyAlignment="1">
      <alignment horizontal="center"/>
    </xf>
    <xf numFmtId="0" fontId="14" fillId="38" borderId="32" xfId="0" applyFont="1" applyFill="1" applyBorder="1" applyAlignment="1">
      <alignment/>
    </xf>
    <xf numFmtId="0" fontId="14" fillId="38" borderId="11" xfId="0" applyFont="1" applyFill="1" applyBorder="1" applyAlignment="1">
      <alignment/>
    </xf>
    <xf numFmtId="0" fontId="1" fillId="38" borderId="50" xfId="0" applyFont="1" applyFill="1" applyBorder="1" applyAlignment="1">
      <alignment/>
    </xf>
    <xf numFmtId="0" fontId="0" fillId="38" borderId="52" xfId="0" applyFont="1" applyFill="1" applyBorder="1" applyAlignment="1">
      <alignment/>
    </xf>
    <xf numFmtId="0" fontId="0" fillId="38" borderId="53" xfId="0" applyFont="1" applyFill="1" applyBorder="1" applyAlignment="1">
      <alignment/>
    </xf>
    <xf numFmtId="0" fontId="1" fillId="14" borderId="38" xfId="0" applyFont="1" applyFill="1" applyBorder="1" applyAlignment="1">
      <alignment/>
    </xf>
    <xf numFmtId="0" fontId="0" fillId="14" borderId="52" xfId="0" applyFont="1" applyFill="1" applyBorder="1" applyAlignment="1">
      <alignment/>
    </xf>
    <xf numFmtId="0" fontId="0" fillId="14" borderId="11" xfId="0" applyFont="1" applyFill="1" applyBorder="1" applyAlignment="1">
      <alignment/>
    </xf>
    <xf numFmtId="0" fontId="0" fillId="18" borderId="10" xfId="0" applyFill="1" applyBorder="1" applyAlignment="1">
      <alignment/>
    </xf>
    <xf numFmtId="0" fontId="0" fillId="41" borderId="32" xfId="0" applyFont="1" applyFill="1" applyBorder="1" applyAlignment="1">
      <alignment/>
    </xf>
    <xf numFmtId="1" fontId="0" fillId="41" borderId="11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5" borderId="52" xfId="0" applyFont="1" applyFill="1" applyBorder="1" applyAlignment="1">
      <alignment/>
    </xf>
    <xf numFmtId="0" fontId="0" fillId="35" borderId="51" xfId="0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17" borderId="52" xfId="0" applyFill="1" applyBorder="1" applyAlignment="1">
      <alignment/>
    </xf>
    <xf numFmtId="0" fontId="0" fillId="17" borderId="19" xfId="0" applyFill="1" applyBorder="1" applyAlignment="1">
      <alignment/>
    </xf>
    <xf numFmtId="0" fontId="0" fillId="39" borderId="52" xfId="0" applyFill="1" applyBorder="1" applyAlignment="1">
      <alignment/>
    </xf>
    <xf numFmtId="0" fontId="0" fillId="40" borderId="19" xfId="0" applyFill="1" applyBorder="1" applyAlignment="1">
      <alignment/>
    </xf>
    <xf numFmtId="0" fontId="0" fillId="8" borderId="52" xfId="0" applyFill="1" applyBorder="1" applyAlignment="1">
      <alignment/>
    </xf>
    <xf numFmtId="0" fontId="0" fillId="8" borderId="19" xfId="0" applyFill="1" applyBorder="1" applyAlignment="1">
      <alignment/>
    </xf>
    <xf numFmtId="0" fontId="0" fillId="18" borderId="52" xfId="0" applyFill="1" applyBorder="1" applyAlignment="1">
      <alignment/>
    </xf>
    <xf numFmtId="0" fontId="0" fillId="9" borderId="19" xfId="0" applyFill="1" applyBorder="1" applyAlignment="1">
      <alignment/>
    </xf>
    <xf numFmtId="0" fontId="5" fillId="35" borderId="59" xfId="0" applyFont="1" applyFill="1" applyBorder="1" applyAlignment="1">
      <alignment horizontal="center"/>
    </xf>
    <xf numFmtId="0" fontId="5" fillId="35" borderId="61" xfId="0" applyFont="1" applyFill="1" applyBorder="1" applyAlignment="1">
      <alignment horizontal="center"/>
    </xf>
    <xf numFmtId="0" fontId="5" fillId="35" borderId="58" xfId="0" applyFont="1" applyFill="1" applyBorder="1" applyAlignment="1">
      <alignment horizontal="center"/>
    </xf>
    <xf numFmtId="0" fontId="5" fillId="35" borderId="43" xfId="0" applyFont="1" applyFill="1" applyBorder="1" applyAlignment="1">
      <alignment horizontal="center"/>
    </xf>
    <xf numFmtId="0" fontId="5" fillId="35" borderId="36" xfId="0" applyFont="1" applyFill="1" applyBorder="1" applyAlignment="1">
      <alignment horizontal="center"/>
    </xf>
    <xf numFmtId="0" fontId="5" fillId="35" borderId="62" xfId="0" applyFont="1" applyFill="1" applyBorder="1" applyAlignment="1">
      <alignment horizontal="center"/>
    </xf>
    <xf numFmtId="0" fontId="62" fillId="41" borderId="38" xfId="0" applyFont="1" applyFill="1" applyBorder="1" applyAlignment="1">
      <alignment horizontal="center"/>
    </xf>
    <xf numFmtId="0" fontId="62" fillId="41" borderId="41" xfId="0" applyFont="1" applyFill="1" applyBorder="1" applyAlignment="1">
      <alignment horizontal="center"/>
    </xf>
    <xf numFmtId="0" fontId="0" fillId="39" borderId="57" xfId="0" applyFill="1" applyBorder="1" applyAlignment="1">
      <alignment/>
    </xf>
    <xf numFmtId="0" fontId="11" fillId="39" borderId="17" xfId="0" applyFont="1" applyFill="1" applyBorder="1" applyAlignment="1">
      <alignment/>
    </xf>
    <xf numFmtId="0" fontId="0" fillId="40" borderId="17" xfId="0" applyFill="1" applyBorder="1" applyAlignment="1">
      <alignment/>
    </xf>
    <xf numFmtId="0" fontId="0" fillId="9" borderId="13" xfId="0" applyFill="1" applyBorder="1" applyAlignment="1">
      <alignment/>
    </xf>
    <xf numFmtId="0" fontId="0" fillId="35" borderId="17" xfId="0" applyFill="1" applyBorder="1" applyAlignment="1">
      <alignment/>
    </xf>
    <xf numFmtId="0" fontId="0" fillId="17" borderId="17" xfId="0" applyFill="1" applyBorder="1" applyAlignment="1">
      <alignment/>
    </xf>
    <xf numFmtId="0" fontId="0" fillId="9" borderId="17" xfId="0" applyFill="1" applyBorder="1" applyAlignment="1">
      <alignment/>
    </xf>
    <xf numFmtId="0" fontId="0" fillId="8" borderId="17" xfId="0" applyFill="1" applyBorder="1" applyAlignment="1">
      <alignment/>
    </xf>
    <xf numFmtId="0" fontId="0" fillId="17" borderId="13" xfId="0" applyFill="1" applyBorder="1" applyAlignment="1">
      <alignment/>
    </xf>
    <xf numFmtId="0" fontId="0" fillId="18" borderId="17" xfId="0" applyFill="1" applyBorder="1" applyAlignment="1">
      <alignment/>
    </xf>
    <xf numFmtId="0" fontId="0" fillId="8" borderId="13" xfId="0" applyFill="1" applyBorder="1" applyAlignment="1">
      <alignment/>
    </xf>
    <xf numFmtId="0" fontId="0" fillId="40" borderId="57" xfId="0" applyFill="1" applyBorder="1" applyAlignment="1">
      <alignment/>
    </xf>
    <xf numFmtId="0" fontId="0" fillId="35" borderId="57" xfId="0" applyFill="1" applyBorder="1" applyAlignment="1">
      <alignment/>
    </xf>
    <xf numFmtId="0" fontId="0" fillId="0" borderId="57" xfId="0" applyBorder="1" applyAlignment="1">
      <alignment/>
    </xf>
    <xf numFmtId="0" fontId="0" fillId="40" borderId="56" xfId="0" applyFill="1" applyBorder="1" applyAlignment="1">
      <alignment/>
    </xf>
    <xf numFmtId="0" fontId="0" fillId="40" borderId="16" xfId="0" applyFill="1" applyBorder="1" applyAlignment="1">
      <alignment/>
    </xf>
    <xf numFmtId="0" fontId="0" fillId="18" borderId="16" xfId="0" applyFill="1" applyBorder="1" applyAlignment="1">
      <alignment/>
    </xf>
    <xf numFmtId="0" fontId="0" fillId="9" borderId="56" xfId="0" applyFill="1" applyBorder="1" applyAlignment="1">
      <alignment/>
    </xf>
    <xf numFmtId="0" fontId="0" fillId="17" borderId="16" xfId="0" applyFill="1" applyBorder="1" applyAlignment="1">
      <alignment/>
    </xf>
    <xf numFmtId="0" fontId="0" fillId="8" borderId="16" xfId="0" applyFill="1" applyBorder="1" applyAlignment="1">
      <alignment/>
    </xf>
    <xf numFmtId="0" fontId="0" fillId="39" borderId="56" xfId="0" applyFill="1" applyBorder="1" applyAlignment="1">
      <alignment/>
    </xf>
    <xf numFmtId="0" fontId="1" fillId="33" borderId="43" xfId="0" applyFont="1" applyFill="1" applyBorder="1" applyAlignment="1">
      <alignment/>
    </xf>
    <xf numFmtId="0" fontId="62" fillId="35" borderId="63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8" borderId="47" xfId="0" applyFill="1" applyBorder="1" applyAlignment="1">
      <alignment/>
    </xf>
    <xf numFmtId="0" fontId="0" fillId="8" borderId="57" xfId="0" applyFill="1" applyBorder="1" applyAlignment="1">
      <alignment/>
    </xf>
    <xf numFmtId="0" fontId="1" fillId="35" borderId="43" xfId="0" applyFont="1" applyFill="1" applyBorder="1" applyAlignment="1">
      <alignment horizontal="right" vertical="center" textRotation="90"/>
    </xf>
    <xf numFmtId="0" fontId="1" fillId="35" borderId="64" xfId="0" applyFont="1" applyFill="1" applyBorder="1" applyAlignment="1">
      <alignment horizontal="center"/>
    </xf>
    <xf numFmtId="0" fontId="5" fillId="35" borderId="65" xfId="0" applyFont="1" applyFill="1" applyBorder="1" applyAlignment="1">
      <alignment horizontal="center"/>
    </xf>
    <xf numFmtId="0" fontId="1" fillId="42" borderId="38" xfId="0" applyFont="1" applyFill="1" applyBorder="1" applyAlignment="1">
      <alignment/>
    </xf>
    <xf numFmtId="0" fontId="0" fillId="42" borderId="32" xfId="0" applyFont="1" applyFill="1" applyBorder="1" applyAlignment="1">
      <alignment/>
    </xf>
    <xf numFmtId="0" fontId="0" fillId="42" borderId="11" xfId="0" applyFont="1" applyFill="1" applyBorder="1" applyAlignment="1">
      <alignment/>
    </xf>
    <xf numFmtId="0" fontId="0" fillId="35" borderId="17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32" xfId="0" applyFont="1" applyFill="1" applyBorder="1" applyAlignment="1">
      <alignment horizontal="center"/>
    </xf>
    <xf numFmtId="0" fontId="0" fillId="35" borderId="56" xfId="0" applyFont="1" applyFill="1" applyBorder="1" applyAlignment="1">
      <alignment horizontal="center"/>
    </xf>
    <xf numFmtId="0" fontId="0" fillId="18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5" borderId="11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62" fillId="41" borderId="39" xfId="0" applyFont="1" applyFill="1" applyBorder="1" applyAlignment="1">
      <alignment horizontal="center"/>
    </xf>
    <xf numFmtId="0" fontId="0" fillId="35" borderId="54" xfId="0" applyFill="1" applyBorder="1" applyAlignment="1">
      <alignment/>
    </xf>
    <xf numFmtId="0" fontId="0" fillId="8" borderId="56" xfId="0" applyFill="1" applyBorder="1" applyAlignment="1">
      <alignment/>
    </xf>
    <xf numFmtId="0" fontId="0" fillId="35" borderId="16" xfId="0" applyFont="1" applyFill="1" applyBorder="1" applyAlignment="1">
      <alignment horizontal="center"/>
    </xf>
    <xf numFmtId="0" fontId="0" fillId="17" borderId="56" xfId="0" applyFill="1" applyBorder="1" applyAlignment="1">
      <alignment/>
    </xf>
    <xf numFmtId="0" fontId="1" fillId="34" borderId="63" xfId="0" applyFont="1" applyFill="1" applyBorder="1" applyAlignment="1">
      <alignment horizontal="center"/>
    </xf>
    <xf numFmtId="0" fontId="0" fillId="18" borderId="47" xfId="0" applyFill="1" applyBorder="1" applyAlignment="1">
      <alignment/>
    </xf>
    <xf numFmtId="0" fontId="1" fillId="35" borderId="43" xfId="0" applyFont="1" applyFill="1" applyBorder="1" applyAlignment="1">
      <alignment horizontal="right" vertical="center" textRotation="90"/>
    </xf>
    <xf numFmtId="0" fontId="0" fillId="17" borderId="51" xfId="0" applyFill="1" applyBorder="1" applyAlignment="1">
      <alignment/>
    </xf>
    <xf numFmtId="0" fontId="10" fillId="35" borderId="66" xfId="0" applyFont="1" applyFill="1" applyBorder="1" applyAlignment="1">
      <alignment/>
    </xf>
    <xf numFmtId="0" fontId="10" fillId="35" borderId="55" xfId="0" applyFont="1" applyFill="1" applyBorder="1" applyAlignment="1">
      <alignment/>
    </xf>
    <xf numFmtId="0" fontId="10" fillId="35" borderId="67" xfId="0" applyFont="1" applyFill="1" applyBorder="1" applyAlignment="1">
      <alignment/>
    </xf>
    <xf numFmtId="0" fontId="0" fillId="0" borderId="55" xfId="0" applyBorder="1" applyAlignment="1">
      <alignment/>
    </xf>
    <xf numFmtId="0" fontId="1" fillId="35" borderId="50" xfId="0" applyFont="1" applyFill="1" applyBorder="1" applyAlignment="1">
      <alignment/>
    </xf>
    <xf numFmtId="0" fontId="0" fillId="36" borderId="31" xfId="0" applyFont="1" applyFill="1" applyBorder="1" applyAlignment="1">
      <alignment/>
    </xf>
    <xf numFmtId="0" fontId="0" fillId="36" borderId="68" xfId="0" applyFont="1" applyFill="1" applyBorder="1" applyAlignment="1">
      <alignment/>
    </xf>
    <xf numFmtId="0" fontId="3" fillId="35" borderId="14" xfId="0" applyFont="1" applyFill="1" applyBorder="1" applyAlignment="1">
      <alignment horizontal="center"/>
    </xf>
    <xf numFmtId="0" fontId="7" fillId="36" borderId="32" xfId="0" applyFont="1" applyFill="1" applyBorder="1" applyAlignment="1">
      <alignment/>
    </xf>
    <xf numFmtId="0" fontId="7" fillId="36" borderId="30" xfId="0" applyFont="1" applyFill="1" applyBorder="1" applyAlignment="1">
      <alignment/>
    </xf>
    <xf numFmtId="0" fontId="7" fillId="36" borderId="11" xfId="0" applyFont="1" applyFill="1" applyBorder="1" applyAlignment="1">
      <alignment/>
    </xf>
    <xf numFmtId="0" fontId="7" fillId="36" borderId="14" xfId="0" applyFont="1" applyFill="1" applyBorder="1" applyAlignment="1">
      <alignment/>
    </xf>
    <xf numFmtId="0" fontId="10" fillId="35" borderId="69" xfId="0" applyFont="1" applyFill="1" applyBorder="1" applyAlignment="1">
      <alignment/>
    </xf>
    <xf numFmtId="0" fontId="5" fillId="35" borderId="70" xfId="0" applyFont="1" applyFill="1" applyBorder="1" applyAlignment="1">
      <alignment horizontal="center"/>
    </xf>
    <xf numFmtId="0" fontId="11" fillId="35" borderId="0" xfId="0" applyFont="1" applyFill="1" applyBorder="1" applyAlignment="1">
      <alignment/>
    </xf>
    <xf numFmtId="0" fontId="0" fillId="35" borderId="38" xfId="0" applyFont="1" applyFill="1" applyBorder="1" applyAlignment="1">
      <alignment horizontal="center"/>
    </xf>
    <xf numFmtId="0" fontId="10" fillId="9" borderId="71" xfId="0" applyFont="1" applyFill="1" applyBorder="1" applyAlignment="1">
      <alignment/>
    </xf>
    <xf numFmtId="0" fontId="63" fillId="35" borderId="0" xfId="0" applyFont="1" applyFill="1" applyBorder="1" applyAlignment="1">
      <alignment/>
    </xf>
    <xf numFmtId="0" fontId="65" fillId="35" borderId="10" xfId="0" applyFont="1" applyFill="1" applyBorder="1" applyAlignment="1">
      <alignment/>
    </xf>
    <xf numFmtId="0" fontId="65" fillId="35" borderId="13" xfId="0" applyFont="1" applyFill="1" applyBorder="1" applyAlignment="1">
      <alignment/>
    </xf>
    <xf numFmtId="0" fontId="0" fillId="0" borderId="27" xfId="0" applyBorder="1" applyAlignment="1">
      <alignment/>
    </xf>
    <xf numFmtId="0" fontId="0" fillId="8" borderId="40" xfId="0" applyFill="1" applyBorder="1" applyAlignment="1">
      <alignment/>
    </xf>
    <xf numFmtId="0" fontId="0" fillId="17" borderId="40" xfId="0" applyFill="1" applyBorder="1" applyAlignment="1">
      <alignment/>
    </xf>
    <xf numFmtId="0" fontId="0" fillId="40" borderId="40" xfId="0" applyFill="1" applyBorder="1" applyAlignment="1">
      <alignment/>
    </xf>
    <xf numFmtId="0" fontId="3" fillId="35" borderId="65" xfId="0" applyFont="1" applyFill="1" applyBorder="1" applyAlignment="1">
      <alignment/>
    </xf>
    <xf numFmtId="0" fontId="3" fillId="35" borderId="69" xfId="0" applyFont="1" applyFill="1" applyBorder="1" applyAlignment="1">
      <alignment/>
    </xf>
    <xf numFmtId="0" fontId="3" fillId="35" borderId="72" xfId="0" applyFont="1" applyFill="1" applyBorder="1" applyAlignment="1">
      <alignment/>
    </xf>
    <xf numFmtId="0" fontId="65" fillId="35" borderId="11" xfId="0" applyFont="1" applyFill="1" applyBorder="1" applyAlignment="1">
      <alignment/>
    </xf>
    <xf numFmtId="0" fontId="0" fillId="0" borderId="56" xfId="0" applyBorder="1" applyAlignment="1">
      <alignment/>
    </xf>
    <xf numFmtId="0" fontId="0" fillId="40" borderId="14" xfId="0" applyFill="1" applyBorder="1" applyAlignment="1">
      <alignment/>
    </xf>
    <xf numFmtId="0" fontId="65" fillId="35" borderId="18" xfId="0" applyFont="1" applyFill="1" applyBorder="1" applyAlignment="1">
      <alignment/>
    </xf>
    <xf numFmtId="0" fontId="0" fillId="9" borderId="52" xfId="0" applyFill="1" applyBorder="1" applyAlignment="1">
      <alignment/>
    </xf>
    <xf numFmtId="0" fontId="0" fillId="0" borderId="40" xfId="0" applyBorder="1" applyAlignment="1">
      <alignment/>
    </xf>
    <xf numFmtId="0" fontId="5" fillId="33" borderId="61" xfId="0" applyFont="1" applyFill="1" applyBorder="1" applyAlignment="1">
      <alignment/>
    </xf>
    <xf numFmtId="0" fontId="14" fillId="42" borderId="58" xfId="0" applyFont="1" applyFill="1" applyBorder="1" applyAlignment="1">
      <alignment horizontal="center"/>
    </xf>
    <xf numFmtId="0" fontId="14" fillId="42" borderId="62" xfId="0" applyFont="1" applyFill="1" applyBorder="1" applyAlignment="1">
      <alignment horizontal="center"/>
    </xf>
    <xf numFmtId="0" fontId="14" fillId="42" borderId="43" xfId="0" applyFont="1" applyFill="1" applyBorder="1" applyAlignment="1">
      <alignment horizontal="center"/>
    </xf>
    <xf numFmtId="0" fontId="11" fillId="42" borderId="58" xfId="0" applyFont="1" applyFill="1" applyBorder="1" applyAlignment="1">
      <alignment/>
    </xf>
    <xf numFmtId="0" fontId="8" fillId="33" borderId="68" xfId="0" applyFont="1" applyFill="1" applyBorder="1" applyAlignment="1">
      <alignment/>
    </xf>
    <xf numFmtId="0" fontId="1" fillId="33" borderId="68" xfId="0" applyFont="1" applyFill="1" applyBorder="1" applyAlignment="1">
      <alignment/>
    </xf>
    <xf numFmtId="0" fontId="0" fillId="0" borderId="71" xfId="0" applyBorder="1" applyAlignment="1">
      <alignment/>
    </xf>
    <xf numFmtId="0" fontId="0" fillId="8" borderId="11" xfId="0" applyFill="1" applyBorder="1" applyAlignment="1">
      <alignment/>
    </xf>
    <xf numFmtId="0" fontId="0" fillId="8" borderId="12" xfId="0" applyFill="1" applyBorder="1" applyAlignment="1">
      <alignment/>
    </xf>
    <xf numFmtId="0" fontId="0" fillId="0" borderId="73" xfId="0" applyBorder="1" applyAlignment="1">
      <alignment/>
    </xf>
    <xf numFmtId="0" fontId="10" fillId="35" borderId="13" xfId="0" applyFont="1" applyFill="1" applyBorder="1" applyAlignment="1">
      <alignment/>
    </xf>
    <xf numFmtId="0" fontId="10" fillId="35" borderId="22" xfId="0" applyFont="1" applyFill="1" applyBorder="1" applyAlignment="1">
      <alignment horizontal="center"/>
    </xf>
    <xf numFmtId="0" fontId="14" fillId="42" borderId="72" xfId="0" applyFont="1" applyFill="1" applyBorder="1" applyAlignment="1">
      <alignment/>
    </xf>
    <xf numFmtId="0" fontId="14" fillId="42" borderId="74" xfId="0" applyFont="1" applyFill="1" applyBorder="1" applyAlignment="1">
      <alignment/>
    </xf>
    <xf numFmtId="0" fontId="2" fillId="42" borderId="72" xfId="0" applyFont="1" applyFill="1" applyBorder="1" applyAlignment="1">
      <alignment horizontal="center"/>
    </xf>
    <xf numFmtId="0" fontId="0" fillId="33" borderId="75" xfId="0" applyFont="1" applyFill="1" applyBorder="1" applyAlignment="1">
      <alignment/>
    </xf>
    <xf numFmtId="0" fontId="0" fillId="40" borderId="21" xfId="0" applyFill="1" applyBorder="1" applyAlignment="1">
      <alignment/>
    </xf>
    <xf numFmtId="0" fontId="0" fillId="39" borderId="18" xfId="0" applyFill="1" applyBorder="1" applyAlignment="1">
      <alignment/>
    </xf>
    <xf numFmtId="0" fontId="0" fillId="17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54" xfId="0" applyBorder="1" applyAlignment="1">
      <alignment/>
    </xf>
    <xf numFmtId="0" fontId="0" fillId="17" borderId="11" xfId="0" applyFill="1" applyBorder="1" applyAlignment="1">
      <alignment/>
    </xf>
    <xf numFmtId="0" fontId="11" fillId="39" borderId="65" xfId="0" applyFont="1" applyFill="1" applyBorder="1" applyAlignment="1">
      <alignment/>
    </xf>
    <xf numFmtId="0" fontId="11" fillId="39" borderId="13" xfId="0" applyFont="1" applyFill="1" applyBorder="1" applyAlignment="1">
      <alignment/>
    </xf>
    <xf numFmtId="0" fontId="0" fillId="0" borderId="52" xfId="0" applyBorder="1" applyAlignment="1">
      <alignment/>
    </xf>
    <xf numFmtId="0" fontId="14" fillId="42" borderId="72" xfId="0" applyFont="1" applyFill="1" applyBorder="1" applyAlignment="1">
      <alignment horizontal="center"/>
    </xf>
    <xf numFmtId="0" fontId="0" fillId="0" borderId="72" xfId="0" applyBorder="1" applyAlignment="1">
      <alignment/>
    </xf>
    <xf numFmtId="0" fontId="0" fillId="0" borderId="67" xfId="0" applyBorder="1" applyAlignment="1">
      <alignment/>
    </xf>
    <xf numFmtId="0" fontId="11" fillId="39" borderId="12" xfId="0" applyFont="1" applyFill="1" applyBorder="1" applyAlignment="1">
      <alignment/>
    </xf>
    <xf numFmtId="0" fontId="0" fillId="35" borderId="66" xfId="0" applyFill="1" applyBorder="1" applyAlignment="1">
      <alignment/>
    </xf>
    <xf numFmtId="0" fontId="0" fillId="35" borderId="15" xfId="0" applyFill="1" applyBorder="1" applyAlignment="1">
      <alignment/>
    </xf>
    <xf numFmtId="0" fontId="11" fillId="39" borderId="19" xfId="0" applyFont="1" applyFill="1" applyBorder="1" applyAlignment="1">
      <alignment/>
    </xf>
    <xf numFmtId="0" fontId="1" fillId="34" borderId="29" xfId="0" applyFont="1" applyFill="1" applyBorder="1" applyAlignment="1">
      <alignment horizontal="center"/>
    </xf>
    <xf numFmtId="0" fontId="10" fillId="9" borderId="10" xfId="0" applyFont="1" applyFill="1" applyBorder="1" applyAlignment="1">
      <alignment/>
    </xf>
    <xf numFmtId="0" fontId="1" fillId="35" borderId="17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41" borderId="73" xfId="0" applyFont="1" applyFill="1" applyBorder="1" applyAlignment="1">
      <alignment horizontal="center"/>
    </xf>
    <xf numFmtId="0" fontId="1" fillId="41" borderId="0" xfId="0" applyFont="1" applyFill="1" applyBorder="1" applyAlignment="1">
      <alignment horizontal="center"/>
    </xf>
    <xf numFmtId="0" fontId="1" fillId="41" borderId="24" xfId="0" applyFont="1" applyFill="1" applyBorder="1" applyAlignment="1">
      <alignment horizontal="center"/>
    </xf>
    <xf numFmtId="0" fontId="1" fillId="41" borderId="70" xfId="0" applyFont="1" applyFill="1" applyBorder="1" applyAlignment="1">
      <alignment horizontal="center"/>
    </xf>
    <xf numFmtId="0" fontId="1" fillId="41" borderId="25" xfId="0" applyFont="1" applyFill="1" applyBorder="1" applyAlignment="1">
      <alignment horizontal="center"/>
    </xf>
    <xf numFmtId="0" fontId="1" fillId="41" borderId="74" xfId="0" applyFont="1" applyFill="1" applyBorder="1" applyAlignment="1">
      <alignment horizontal="center"/>
    </xf>
    <xf numFmtId="0" fontId="10" fillId="35" borderId="16" xfId="0" applyFont="1" applyFill="1" applyBorder="1" applyAlignment="1">
      <alignment horizontal="center"/>
    </xf>
    <xf numFmtId="0" fontId="10" fillId="35" borderId="69" xfId="0" applyFont="1" applyFill="1" applyBorder="1" applyAlignment="1">
      <alignment horizontal="center"/>
    </xf>
    <xf numFmtId="0" fontId="1" fillId="12" borderId="76" xfId="0" applyFont="1" applyFill="1" applyBorder="1" applyAlignment="1">
      <alignment horizontal="center"/>
    </xf>
    <xf numFmtId="0" fontId="1" fillId="12" borderId="49" xfId="0" applyFont="1" applyFill="1" applyBorder="1" applyAlignment="1">
      <alignment horizontal="center"/>
    </xf>
    <xf numFmtId="0" fontId="1" fillId="12" borderId="56" xfId="0" applyFont="1" applyFill="1" applyBorder="1" applyAlignment="1">
      <alignment horizontal="center"/>
    </xf>
    <xf numFmtId="0" fontId="1" fillId="12" borderId="25" xfId="0" applyFont="1" applyFill="1" applyBorder="1" applyAlignment="1">
      <alignment horizontal="center"/>
    </xf>
    <xf numFmtId="0" fontId="10" fillId="35" borderId="71" xfId="0" applyFont="1" applyFill="1" applyBorder="1" applyAlignment="1">
      <alignment horizontal="center"/>
    </xf>
    <xf numFmtId="0" fontId="10" fillId="35" borderId="77" xfId="0" applyFont="1" applyFill="1" applyBorder="1" applyAlignment="1">
      <alignment horizontal="center"/>
    </xf>
    <xf numFmtId="0" fontId="10" fillId="35" borderId="18" xfId="0" applyFont="1" applyFill="1" applyBorder="1" applyAlignment="1">
      <alignment horizontal="center"/>
    </xf>
    <xf numFmtId="0" fontId="12" fillId="33" borderId="64" xfId="0" applyFont="1" applyFill="1" applyBorder="1" applyAlignment="1">
      <alignment horizontal="center"/>
    </xf>
    <xf numFmtId="0" fontId="2" fillId="33" borderId="68" xfId="0" applyFont="1" applyFill="1" applyBorder="1" applyAlignment="1">
      <alignment horizontal="center"/>
    </xf>
    <xf numFmtId="0" fontId="1" fillId="35" borderId="58" xfId="0" applyFont="1" applyFill="1" applyBorder="1" applyAlignment="1">
      <alignment horizontal="right" vertical="center" textRotation="90"/>
    </xf>
    <xf numFmtId="0" fontId="1" fillId="35" borderId="61" xfId="0" applyFont="1" applyFill="1" applyBorder="1" applyAlignment="1">
      <alignment horizontal="right" vertical="center" textRotation="90"/>
    </xf>
    <xf numFmtId="0" fontId="1" fillId="35" borderId="71" xfId="0" applyFont="1" applyFill="1" applyBorder="1" applyAlignment="1">
      <alignment horizontal="right" vertical="center" textRotation="90"/>
    </xf>
    <xf numFmtId="0" fontId="1" fillId="35" borderId="65" xfId="0" applyFont="1" applyFill="1" applyBorder="1" applyAlignment="1">
      <alignment horizontal="right" vertical="center" textRotation="90"/>
    </xf>
    <xf numFmtId="0" fontId="1" fillId="35" borderId="65" xfId="0" applyFont="1" applyFill="1" applyBorder="1" applyAlignment="1">
      <alignment horizontal="center"/>
    </xf>
    <xf numFmtId="0" fontId="1" fillId="35" borderId="69" xfId="0" applyFont="1" applyFill="1" applyBorder="1" applyAlignment="1">
      <alignment horizontal="center"/>
    </xf>
    <xf numFmtId="0" fontId="1" fillId="35" borderId="72" xfId="0" applyFont="1" applyFill="1" applyBorder="1" applyAlignment="1">
      <alignment horizontal="center"/>
    </xf>
    <xf numFmtId="0" fontId="1" fillId="33" borderId="76" xfId="0" applyFont="1" applyFill="1" applyBorder="1" applyAlignment="1">
      <alignment horizontal="center"/>
    </xf>
    <xf numFmtId="0" fontId="1" fillId="33" borderId="49" xfId="0" applyFont="1" applyFill="1" applyBorder="1" applyAlignment="1">
      <alignment horizontal="center"/>
    </xf>
    <xf numFmtId="0" fontId="1" fillId="33" borderId="51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5" fillId="35" borderId="70" xfId="0" applyFont="1" applyFill="1" applyBorder="1" applyAlignment="1">
      <alignment horizontal="center"/>
    </xf>
    <xf numFmtId="0" fontId="15" fillId="35" borderId="25" xfId="0" applyFont="1" applyFill="1" applyBorder="1" applyAlignment="1">
      <alignment horizontal="center"/>
    </xf>
    <xf numFmtId="0" fontId="15" fillId="35" borderId="74" xfId="0" applyFont="1" applyFill="1" applyBorder="1" applyAlignment="1">
      <alignment horizontal="center"/>
    </xf>
    <xf numFmtId="0" fontId="15" fillId="35" borderId="65" xfId="0" applyFont="1" applyFill="1" applyBorder="1" applyAlignment="1">
      <alignment horizontal="center"/>
    </xf>
    <xf numFmtId="0" fontId="15" fillId="35" borderId="69" xfId="0" applyFont="1" applyFill="1" applyBorder="1" applyAlignment="1">
      <alignment horizontal="center"/>
    </xf>
    <xf numFmtId="0" fontId="15" fillId="35" borderId="72" xfId="0" applyFont="1" applyFill="1" applyBorder="1" applyAlignment="1">
      <alignment horizontal="center"/>
    </xf>
    <xf numFmtId="0" fontId="1" fillId="35" borderId="62" xfId="0" applyFont="1" applyFill="1" applyBorder="1" applyAlignment="1">
      <alignment horizontal="right" vertical="center" textRotation="90"/>
    </xf>
    <xf numFmtId="0" fontId="1" fillId="35" borderId="59" xfId="0" applyFont="1" applyFill="1" applyBorder="1" applyAlignment="1">
      <alignment horizontal="right" vertical="center" textRotation="90"/>
    </xf>
    <xf numFmtId="0" fontId="1" fillId="35" borderId="29" xfId="0" applyFont="1" applyFill="1" applyBorder="1" applyAlignment="1">
      <alignment horizontal="right" vertical="center" textRotation="90"/>
    </xf>
    <xf numFmtId="0" fontId="1" fillId="35" borderId="43" xfId="0" applyFont="1" applyFill="1" applyBorder="1" applyAlignment="1">
      <alignment horizontal="right" vertical="center" textRotation="90"/>
    </xf>
    <xf numFmtId="0" fontId="10" fillId="35" borderId="57" xfId="0" applyFont="1" applyFill="1" applyBorder="1" applyAlignment="1">
      <alignment horizontal="center"/>
    </xf>
    <xf numFmtId="0" fontId="10" fillId="35" borderId="32" xfId="0" applyFont="1" applyFill="1" applyBorder="1" applyAlignment="1">
      <alignment horizontal="center"/>
    </xf>
    <xf numFmtId="0" fontId="10" fillId="35" borderId="56" xfId="0" applyFont="1" applyFill="1" applyBorder="1" applyAlignment="1">
      <alignment horizontal="center"/>
    </xf>
    <xf numFmtId="0" fontId="10" fillId="35" borderId="17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1" fillId="35" borderId="64" xfId="0" applyFont="1" applyFill="1" applyBorder="1" applyAlignment="1">
      <alignment horizontal="center"/>
    </xf>
    <xf numFmtId="0" fontId="1" fillId="35" borderId="68" xfId="0" applyFont="1" applyFill="1" applyBorder="1" applyAlignment="1">
      <alignment horizontal="center"/>
    </xf>
    <xf numFmtId="0" fontId="1" fillId="35" borderId="78" xfId="0" applyFont="1" applyFill="1" applyBorder="1" applyAlignment="1">
      <alignment horizontal="center"/>
    </xf>
    <xf numFmtId="0" fontId="10" fillId="35" borderId="66" xfId="0" applyFont="1" applyFill="1" applyBorder="1" applyAlignment="1">
      <alignment horizontal="center"/>
    </xf>
    <xf numFmtId="0" fontId="10" fillId="35" borderId="55" xfId="0" applyFont="1" applyFill="1" applyBorder="1" applyAlignment="1">
      <alignment horizontal="center"/>
    </xf>
    <xf numFmtId="0" fontId="10" fillId="35" borderId="67" xfId="0" applyFont="1" applyFill="1" applyBorder="1" applyAlignment="1">
      <alignment horizontal="center"/>
    </xf>
    <xf numFmtId="0" fontId="10" fillId="35" borderId="73" xfId="0" applyFont="1" applyFill="1" applyBorder="1" applyAlignment="1">
      <alignment horizontal="center"/>
    </xf>
    <xf numFmtId="0" fontId="1" fillId="10" borderId="79" xfId="0" applyFont="1" applyFill="1" applyBorder="1" applyAlignment="1">
      <alignment horizontal="center"/>
    </xf>
    <xf numFmtId="0" fontId="1" fillId="10" borderId="49" xfId="0" applyFont="1" applyFill="1" applyBorder="1" applyAlignment="1">
      <alignment horizontal="center"/>
    </xf>
    <xf numFmtId="0" fontId="1" fillId="10" borderId="70" xfId="0" applyFont="1" applyFill="1" applyBorder="1" applyAlignment="1">
      <alignment horizontal="center"/>
    </xf>
    <xf numFmtId="0" fontId="1" fillId="10" borderId="25" xfId="0" applyFont="1" applyFill="1" applyBorder="1" applyAlignment="1">
      <alignment horizontal="center"/>
    </xf>
    <xf numFmtId="0" fontId="16" fillId="35" borderId="55" xfId="0" applyFont="1" applyFill="1" applyBorder="1" applyAlignment="1">
      <alignment horizontal="center"/>
    </xf>
    <xf numFmtId="0" fontId="16" fillId="35" borderId="67" xfId="0" applyFont="1" applyFill="1" applyBorder="1" applyAlignment="1">
      <alignment horizontal="center"/>
    </xf>
    <xf numFmtId="0" fontId="1" fillId="35" borderId="53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/>
    </xf>
    <xf numFmtId="0" fontId="65" fillId="33" borderId="0" xfId="0" applyFont="1" applyFill="1" applyAlignment="1">
      <alignment horizontal="left"/>
    </xf>
    <xf numFmtId="0" fontId="14" fillId="42" borderId="29" xfId="0" applyFont="1" applyFill="1" applyBorder="1" applyAlignment="1">
      <alignment horizontal="center"/>
    </xf>
    <xf numFmtId="0" fontId="14" fillId="42" borderId="62" xfId="0" applyFont="1" applyFill="1" applyBorder="1" applyAlignment="1">
      <alignment horizontal="center"/>
    </xf>
    <xf numFmtId="0" fontId="10" fillId="35" borderId="65" xfId="0" applyFont="1" applyFill="1" applyBorder="1" applyAlignment="1">
      <alignment horizontal="center"/>
    </xf>
    <xf numFmtId="0" fontId="10" fillId="35" borderId="72" xfId="0" applyFont="1" applyFill="1" applyBorder="1" applyAlignment="1">
      <alignment horizontal="center"/>
    </xf>
    <xf numFmtId="0" fontId="10" fillId="35" borderId="19" xfId="0" applyFont="1" applyFill="1" applyBorder="1" applyAlignment="1">
      <alignment horizontal="center"/>
    </xf>
    <xf numFmtId="0" fontId="0" fillId="18" borderId="54" xfId="0" applyFill="1" applyBorder="1" applyAlignment="1">
      <alignment horizontal="center"/>
    </xf>
    <xf numFmtId="0" fontId="0" fillId="18" borderId="77" xfId="0" applyFill="1" applyBorder="1" applyAlignment="1">
      <alignment horizontal="center"/>
    </xf>
    <xf numFmtId="0" fontId="0" fillId="18" borderId="80" xfId="0" applyFill="1" applyBorder="1" applyAlignment="1">
      <alignment horizontal="center"/>
    </xf>
    <xf numFmtId="0" fontId="14" fillId="42" borderId="43" xfId="0" applyFont="1" applyFill="1" applyBorder="1" applyAlignment="1">
      <alignment horizontal="center"/>
    </xf>
    <xf numFmtId="0" fontId="14" fillId="42" borderId="74" xfId="0" applyFont="1" applyFill="1" applyBorder="1" applyAlignment="1">
      <alignment horizontal="center"/>
    </xf>
    <xf numFmtId="0" fontId="1" fillId="0" borderId="21" xfId="0" applyFont="1" applyBorder="1" applyAlignment="1">
      <alignment horizontal="right" vertical="center" textRotation="90"/>
    </xf>
    <xf numFmtId="0" fontId="1" fillId="0" borderId="17" xfId="0" applyFont="1" applyBorder="1" applyAlignment="1">
      <alignment horizontal="right" vertical="center" textRotation="90"/>
    </xf>
    <xf numFmtId="0" fontId="1" fillId="0" borderId="23" xfId="0" applyFont="1" applyBorder="1" applyAlignment="1">
      <alignment horizontal="right" vertical="center" textRotation="9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81" xfId="0" applyFont="1" applyBorder="1" applyAlignment="1">
      <alignment horizontal="right" vertical="center" textRotation="90"/>
    </xf>
    <xf numFmtId="0" fontId="1" fillId="0" borderId="82" xfId="0" applyFont="1" applyBorder="1" applyAlignment="1">
      <alignment horizontal="right" vertical="center" textRotation="90"/>
    </xf>
    <xf numFmtId="0" fontId="1" fillId="0" borderId="83" xfId="0" applyFont="1" applyBorder="1" applyAlignment="1">
      <alignment horizontal="right" vertical="center" textRotation="90"/>
    </xf>
    <xf numFmtId="0" fontId="2" fillId="0" borderId="0" xfId="0" applyFont="1" applyAlignment="1">
      <alignment horizontal="center"/>
    </xf>
    <xf numFmtId="0" fontId="0" fillId="9" borderId="72" xfId="0" applyFill="1" applyBorder="1" applyAlignment="1">
      <alignment/>
    </xf>
    <xf numFmtId="0" fontId="0" fillId="18" borderId="57" xfId="0" applyFill="1" applyBorder="1" applyAlignment="1">
      <alignment/>
    </xf>
    <xf numFmtId="0" fontId="1" fillId="42" borderId="10" xfId="0" applyFont="1" applyFill="1" applyBorder="1" applyAlignment="1">
      <alignment horizontal="center"/>
    </xf>
    <xf numFmtId="0" fontId="1" fillId="42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0</xdr:colOff>
      <xdr:row>24</xdr:row>
      <xdr:rowOff>142875</xdr:rowOff>
    </xdr:from>
    <xdr:to>
      <xdr:col>56</xdr:col>
      <xdr:colOff>0</xdr:colOff>
      <xdr:row>24</xdr:row>
      <xdr:rowOff>142875</xdr:rowOff>
    </xdr:to>
    <xdr:sp>
      <xdr:nvSpPr>
        <xdr:cNvPr id="1" name="Line 121"/>
        <xdr:cNvSpPr>
          <a:spLocks/>
        </xdr:cNvSpPr>
      </xdr:nvSpPr>
      <xdr:spPr>
        <a:xfrm>
          <a:off x="4506277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104775</xdr:rowOff>
    </xdr:from>
    <xdr:to>
      <xdr:col>56</xdr:col>
      <xdr:colOff>0</xdr:colOff>
      <xdr:row>6</xdr:row>
      <xdr:rowOff>104775</xdr:rowOff>
    </xdr:to>
    <xdr:sp>
      <xdr:nvSpPr>
        <xdr:cNvPr id="2" name="Line 148"/>
        <xdr:cNvSpPr>
          <a:spLocks/>
        </xdr:cNvSpPr>
      </xdr:nvSpPr>
      <xdr:spPr>
        <a:xfrm>
          <a:off x="450627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8</xdr:row>
      <xdr:rowOff>85725</xdr:rowOff>
    </xdr:from>
    <xdr:to>
      <xdr:col>56</xdr:col>
      <xdr:colOff>0</xdr:colOff>
      <xdr:row>8</xdr:row>
      <xdr:rowOff>95250</xdr:rowOff>
    </xdr:to>
    <xdr:sp>
      <xdr:nvSpPr>
        <xdr:cNvPr id="3" name="Line 149"/>
        <xdr:cNvSpPr>
          <a:spLocks/>
        </xdr:cNvSpPr>
      </xdr:nvSpPr>
      <xdr:spPr>
        <a:xfrm>
          <a:off x="45062775" y="1857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14</xdr:row>
      <xdr:rowOff>76200</xdr:rowOff>
    </xdr:from>
    <xdr:to>
      <xdr:col>56</xdr:col>
      <xdr:colOff>0</xdr:colOff>
      <xdr:row>14</xdr:row>
      <xdr:rowOff>76200</xdr:rowOff>
    </xdr:to>
    <xdr:sp>
      <xdr:nvSpPr>
        <xdr:cNvPr id="4" name="Line 162"/>
        <xdr:cNvSpPr>
          <a:spLocks/>
        </xdr:cNvSpPr>
      </xdr:nvSpPr>
      <xdr:spPr>
        <a:xfrm>
          <a:off x="4506277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9</xdr:row>
      <xdr:rowOff>85725</xdr:rowOff>
    </xdr:from>
    <xdr:to>
      <xdr:col>56</xdr:col>
      <xdr:colOff>0</xdr:colOff>
      <xdr:row>9</xdr:row>
      <xdr:rowOff>104775</xdr:rowOff>
    </xdr:to>
    <xdr:sp>
      <xdr:nvSpPr>
        <xdr:cNvPr id="5" name="Line 177"/>
        <xdr:cNvSpPr>
          <a:spLocks/>
        </xdr:cNvSpPr>
      </xdr:nvSpPr>
      <xdr:spPr>
        <a:xfrm flipV="1">
          <a:off x="45062775" y="20574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19</xdr:row>
      <xdr:rowOff>95250</xdr:rowOff>
    </xdr:from>
    <xdr:to>
      <xdr:col>56</xdr:col>
      <xdr:colOff>0</xdr:colOff>
      <xdr:row>19</xdr:row>
      <xdr:rowOff>95250</xdr:rowOff>
    </xdr:to>
    <xdr:sp>
      <xdr:nvSpPr>
        <xdr:cNvPr id="6" name="Line 178"/>
        <xdr:cNvSpPr>
          <a:spLocks/>
        </xdr:cNvSpPr>
      </xdr:nvSpPr>
      <xdr:spPr>
        <a:xfrm>
          <a:off x="45062775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9</xdr:row>
      <xdr:rowOff>95250</xdr:rowOff>
    </xdr:from>
    <xdr:to>
      <xdr:col>56</xdr:col>
      <xdr:colOff>0</xdr:colOff>
      <xdr:row>9</xdr:row>
      <xdr:rowOff>104775</xdr:rowOff>
    </xdr:to>
    <xdr:sp>
      <xdr:nvSpPr>
        <xdr:cNvPr id="7" name="Line 182"/>
        <xdr:cNvSpPr>
          <a:spLocks/>
        </xdr:cNvSpPr>
      </xdr:nvSpPr>
      <xdr:spPr>
        <a:xfrm flipV="1">
          <a:off x="45062775" y="20669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19</xdr:row>
      <xdr:rowOff>76200</xdr:rowOff>
    </xdr:from>
    <xdr:to>
      <xdr:col>56</xdr:col>
      <xdr:colOff>0</xdr:colOff>
      <xdr:row>19</xdr:row>
      <xdr:rowOff>85725</xdr:rowOff>
    </xdr:to>
    <xdr:sp>
      <xdr:nvSpPr>
        <xdr:cNvPr id="8" name="Line 187"/>
        <xdr:cNvSpPr>
          <a:spLocks/>
        </xdr:cNvSpPr>
      </xdr:nvSpPr>
      <xdr:spPr>
        <a:xfrm>
          <a:off x="45062775" y="39719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14</xdr:row>
      <xdr:rowOff>95250</xdr:rowOff>
    </xdr:from>
    <xdr:to>
      <xdr:col>56</xdr:col>
      <xdr:colOff>0</xdr:colOff>
      <xdr:row>14</xdr:row>
      <xdr:rowOff>104775</xdr:rowOff>
    </xdr:to>
    <xdr:sp>
      <xdr:nvSpPr>
        <xdr:cNvPr id="9" name="Line 188"/>
        <xdr:cNvSpPr>
          <a:spLocks/>
        </xdr:cNvSpPr>
      </xdr:nvSpPr>
      <xdr:spPr>
        <a:xfrm>
          <a:off x="45062775" y="3057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4</xdr:row>
      <xdr:rowOff>95250</xdr:rowOff>
    </xdr:from>
    <xdr:to>
      <xdr:col>56</xdr:col>
      <xdr:colOff>0</xdr:colOff>
      <xdr:row>4</xdr:row>
      <xdr:rowOff>104775</xdr:rowOff>
    </xdr:to>
    <xdr:sp>
      <xdr:nvSpPr>
        <xdr:cNvPr id="10" name="Line 189"/>
        <xdr:cNvSpPr>
          <a:spLocks/>
        </xdr:cNvSpPr>
      </xdr:nvSpPr>
      <xdr:spPr>
        <a:xfrm flipV="1">
          <a:off x="45062775" y="9239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16</xdr:row>
      <xdr:rowOff>76200</xdr:rowOff>
    </xdr:from>
    <xdr:to>
      <xdr:col>56</xdr:col>
      <xdr:colOff>0</xdr:colOff>
      <xdr:row>16</xdr:row>
      <xdr:rowOff>76200</xdr:rowOff>
    </xdr:to>
    <xdr:sp>
      <xdr:nvSpPr>
        <xdr:cNvPr id="11" name="Line 191"/>
        <xdr:cNvSpPr>
          <a:spLocks/>
        </xdr:cNvSpPr>
      </xdr:nvSpPr>
      <xdr:spPr>
        <a:xfrm>
          <a:off x="4506277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11</xdr:row>
      <xdr:rowOff>85725</xdr:rowOff>
    </xdr:from>
    <xdr:to>
      <xdr:col>56</xdr:col>
      <xdr:colOff>0</xdr:colOff>
      <xdr:row>11</xdr:row>
      <xdr:rowOff>95250</xdr:rowOff>
    </xdr:to>
    <xdr:sp>
      <xdr:nvSpPr>
        <xdr:cNvPr id="12" name="Line 192"/>
        <xdr:cNvSpPr>
          <a:spLocks/>
        </xdr:cNvSpPr>
      </xdr:nvSpPr>
      <xdr:spPr>
        <a:xfrm>
          <a:off x="45062775" y="2457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3</xdr:row>
      <xdr:rowOff>114300</xdr:rowOff>
    </xdr:from>
    <xdr:to>
      <xdr:col>56</xdr:col>
      <xdr:colOff>0</xdr:colOff>
      <xdr:row>3</xdr:row>
      <xdr:rowOff>133350</xdr:rowOff>
    </xdr:to>
    <xdr:sp>
      <xdr:nvSpPr>
        <xdr:cNvPr id="13" name="Line 193"/>
        <xdr:cNvSpPr>
          <a:spLocks/>
        </xdr:cNvSpPr>
      </xdr:nvSpPr>
      <xdr:spPr>
        <a:xfrm flipV="1">
          <a:off x="45062775" y="7048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3</xdr:row>
      <xdr:rowOff>123825</xdr:rowOff>
    </xdr:from>
    <xdr:to>
      <xdr:col>56</xdr:col>
      <xdr:colOff>0</xdr:colOff>
      <xdr:row>3</xdr:row>
      <xdr:rowOff>123825</xdr:rowOff>
    </xdr:to>
    <xdr:sp>
      <xdr:nvSpPr>
        <xdr:cNvPr id="14" name="Line 196"/>
        <xdr:cNvSpPr>
          <a:spLocks/>
        </xdr:cNvSpPr>
      </xdr:nvSpPr>
      <xdr:spPr>
        <a:xfrm>
          <a:off x="45062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29</xdr:row>
      <xdr:rowOff>104775</xdr:rowOff>
    </xdr:from>
    <xdr:to>
      <xdr:col>56</xdr:col>
      <xdr:colOff>0</xdr:colOff>
      <xdr:row>29</xdr:row>
      <xdr:rowOff>104775</xdr:rowOff>
    </xdr:to>
    <xdr:sp>
      <xdr:nvSpPr>
        <xdr:cNvPr id="15" name="Line 209"/>
        <xdr:cNvSpPr>
          <a:spLocks/>
        </xdr:cNvSpPr>
      </xdr:nvSpPr>
      <xdr:spPr>
        <a:xfrm>
          <a:off x="45062775" y="601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3</xdr:row>
      <xdr:rowOff>114300</xdr:rowOff>
    </xdr:from>
    <xdr:to>
      <xdr:col>56</xdr:col>
      <xdr:colOff>0</xdr:colOff>
      <xdr:row>3</xdr:row>
      <xdr:rowOff>123825</xdr:rowOff>
    </xdr:to>
    <xdr:sp>
      <xdr:nvSpPr>
        <xdr:cNvPr id="16" name="Line 233"/>
        <xdr:cNvSpPr>
          <a:spLocks/>
        </xdr:cNvSpPr>
      </xdr:nvSpPr>
      <xdr:spPr>
        <a:xfrm flipV="1">
          <a:off x="45062775" y="704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3</xdr:row>
      <xdr:rowOff>114300</xdr:rowOff>
    </xdr:from>
    <xdr:to>
      <xdr:col>56</xdr:col>
      <xdr:colOff>0</xdr:colOff>
      <xdr:row>3</xdr:row>
      <xdr:rowOff>123825</xdr:rowOff>
    </xdr:to>
    <xdr:sp>
      <xdr:nvSpPr>
        <xdr:cNvPr id="17" name="Line 244"/>
        <xdr:cNvSpPr>
          <a:spLocks/>
        </xdr:cNvSpPr>
      </xdr:nvSpPr>
      <xdr:spPr>
        <a:xfrm>
          <a:off x="45062775" y="704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14</xdr:row>
      <xdr:rowOff>76200</xdr:rowOff>
    </xdr:from>
    <xdr:to>
      <xdr:col>56</xdr:col>
      <xdr:colOff>0</xdr:colOff>
      <xdr:row>14</xdr:row>
      <xdr:rowOff>85725</xdr:rowOff>
    </xdr:to>
    <xdr:sp>
      <xdr:nvSpPr>
        <xdr:cNvPr id="18" name="Line 287"/>
        <xdr:cNvSpPr>
          <a:spLocks/>
        </xdr:cNvSpPr>
      </xdr:nvSpPr>
      <xdr:spPr>
        <a:xfrm>
          <a:off x="45062775" y="3038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14</xdr:row>
      <xdr:rowOff>85725</xdr:rowOff>
    </xdr:from>
    <xdr:to>
      <xdr:col>56</xdr:col>
      <xdr:colOff>0</xdr:colOff>
      <xdr:row>14</xdr:row>
      <xdr:rowOff>95250</xdr:rowOff>
    </xdr:to>
    <xdr:sp>
      <xdr:nvSpPr>
        <xdr:cNvPr id="19" name="Line 314"/>
        <xdr:cNvSpPr>
          <a:spLocks/>
        </xdr:cNvSpPr>
      </xdr:nvSpPr>
      <xdr:spPr>
        <a:xfrm flipV="1">
          <a:off x="45062775" y="3048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14</xdr:row>
      <xdr:rowOff>76200</xdr:rowOff>
    </xdr:from>
    <xdr:to>
      <xdr:col>56</xdr:col>
      <xdr:colOff>0</xdr:colOff>
      <xdr:row>14</xdr:row>
      <xdr:rowOff>85725</xdr:rowOff>
    </xdr:to>
    <xdr:sp>
      <xdr:nvSpPr>
        <xdr:cNvPr id="20" name="Line 356"/>
        <xdr:cNvSpPr>
          <a:spLocks/>
        </xdr:cNvSpPr>
      </xdr:nvSpPr>
      <xdr:spPr>
        <a:xfrm>
          <a:off x="45062775" y="3038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24</xdr:row>
      <xdr:rowOff>76200</xdr:rowOff>
    </xdr:from>
    <xdr:to>
      <xdr:col>56</xdr:col>
      <xdr:colOff>0</xdr:colOff>
      <xdr:row>24</xdr:row>
      <xdr:rowOff>85725</xdr:rowOff>
    </xdr:to>
    <xdr:sp>
      <xdr:nvSpPr>
        <xdr:cNvPr id="21" name="Line 429"/>
        <xdr:cNvSpPr>
          <a:spLocks/>
        </xdr:cNvSpPr>
      </xdr:nvSpPr>
      <xdr:spPr>
        <a:xfrm flipV="1">
          <a:off x="45062775" y="4972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14</xdr:row>
      <xdr:rowOff>66675</xdr:rowOff>
    </xdr:from>
    <xdr:to>
      <xdr:col>56</xdr:col>
      <xdr:colOff>0</xdr:colOff>
      <xdr:row>14</xdr:row>
      <xdr:rowOff>66675</xdr:rowOff>
    </xdr:to>
    <xdr:sp>
      <xdr:nvSpPr>
        <xdr:cNvPr id="22" name="Line 464"/>
        <xdr:cNvSpPr>
          <a:spLocks/>
        </xdr:cNvSpPr>
      </xdr:nvSpPr>
      <xdr:spPr>
        <a:xfrm>
          <a:off x="4506277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95250</xdr:rowOff>
    </xdr:from>
    <xdr:to>
      <xdr:col>56</xdr:col>
      <xdr:colOff>0</xdr:colOff>
      <xdr:row>6</xdr:row>
      <xdr:rowOff>95250</xdr:rowOff>
    </xdr:to>
    <xdr:sp>
      <xdr:nvSpPr>
        <xdr:cNvPr id="23" name="Line 848"/>
        <xdr:cNvSpPr>
          <a:spLocks/>
        </xdr:cNvSpPr>
      </xdr:nvSpPr>
      <xdr:spPr>
        <a:xfrm>
          <a:off x="450627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19</xdr:row>
      <xdr:rowOff>85725</xdr:rowOff>
    </xdr:from>
    <xdr:to>
      <xdr:col>56</xdr:col>
      <xdr:colOff>0</xdr:colOff>
      <xdr:row>19</xdr:row>
      <xdr:rowOff>95250</xdr:rowOff>
    </xdr:to>
    <xdr:sp>
      <xdr:nvSpPr>
        <xdr:cNvPr id="24" name="Line 870"/>
        <xdr:cNvSpPr>
          <a:spLocks/>
        </xdr:cNvSpPr>
      </xdr:nvSpPr>
      <xdr:spPr>
        <a:xfrm flipV="1">
          <a:off x="45062775" y="3981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19</xdr:row>
      <xdr:rowOff>76200</xdr:rowOff>
    </xdr:from>
    <xdr:to>
      <xdr:col>56</xdr:col>
      <xdr:colOff>0</xdr:colOff>
      <xdr:row>19</xdr:row>
      <xdr:rowOff>85725</xdr:rowOff>
    </xdr:to>
    <xdr:sp>
      <xdr:nvSpPr>
        <xdr:cNvPr id="25" name="Line 871"/>
        <xdr:cNvSpPr>
          <a:spLocks/>
        </xdr:cNvSpPr>
      </xdr:nvSpPr>
      <xdr:spPr>
        <a:xfrm flipV="1">
          <a:off x="45062775" y="39719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24</xdr:row>
      <xdr:rowOff>85725</xdr:rowOff>
    </xdr:from>
    <xdr:to>
      <xdr:col>56</xdr:col>
      <xdr:colOff>0</xdr:colOff>
      <xdr:row>24</xdr:row>
      <xdr:rowOff>85725</xdr:rowOff>
    </xdr:to>
    <xdr:sp>
      <xdr:nvSpPr>
        <xdr:cNvPr id="26" name="Line 872"/>
        <xdr:cNvSpPr>
          <a:spLocks/>
        </xdr:cNvSpPr>
      </xdr:nvSpPr>
      <xdr:spPr>
        <a:xfrm>
          <a:off x="45062775" y="498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29</xdr:row>
      <xdr:rowOff>76200</xdr:rowOff>
    </xdr:from>
    <xdr:to>
      <xdr:col>56</xdr:col>
      <xdr:colOff>0</xdr:colOff>
      <xdr:row>29</xdr:row>
      <xdr:rowOff>95250</xdr:rowOff>
    </xdr:to>
    <xdr:sp>
      <xdr:nvSpPr>
        <xdr:cNvPr id="27" name="Line 874"/>
        <xdr:cNvSpPr>
          <a:spLocks/>
        </xdr:cNvSpPr>
      </xdr:nvSpPr>
      <xdr:spPr>
        <a:xfrm flipV="1">
          <a:off x="45062775" y="59817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25</xdr:row>
      <xdr:rowOff>95250</xdr:rowOff>
    </xdr:from>
    <xdr:to>
      <xdr:col>56</xdr:col>
      <xdr:colOff>0</xdr:colOff>
      <xdr:row>25</xdr:row>
      <xdr:rowOff>95250</xdr:rowOff>
    </xdr:to>
    <xdr:sp>
      <xdr:nvSpPr>
        <xdr:cNvPr id="28" name="Line 875"/>
        <xdr:cNvSpPr>
          <a:spLocks/>
        </xdr:cNvSpPr>
      </xdr:nvSpPr>
      <xdr:spPr>
        <a:xfrm>
          <a:off x="45062775" y="519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19</xdr:row>
      <xdr:rowOff>76200</xdr:rowOff>
    </xdr:from>
    <xdr:to>
      <xdr:col>56</xdr:col>
      <xdr:colOff>0</xdr:colOff>
      <xdr:row>19</xdr:row>
      <xdr:rowOff>95250</xdr:rowOff>
    </xdr:to>
    <xdr:sp>
      <xdr:nvSpPr>
        <xdr:cNvPr id="29" name="Line 876"/>
        <xdr:cNvSpPr>
          <a:spLocks/>
        </xdr:cNvSpPr>
      </xdr:nvSpPr>
      <xdr:spPr>
        <a:xfrm flipV="1">
          <a:off x="45062775" y="39719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16</xdr:row>
      <xdr:rowOff>76200</xdr:rowOff>
    </xdr:from>
    <xdr:to>
      <xdr:col>56</xdr:col>
      <xdr:colOff>0</xdr:colOff>
      <xdr:row>16</xdr:row>
      <xdr:rowOff>95250</xdr:rowOff>
    </xdr:to>
    <xdr:sp>
      <xdr:nvSpPr>
        <xdr:cNvPr id="30" name="Line 883"/>
        <xdr:cNvSpPr>
          <a:spLocks/>
        </xdr:cNvSpPr>
      </xdr:nvSpPr>
      <xdr:spPr>
        <a:xfrm>
          <a:off x="45062775" y="34004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4</xdr:row>
      <xdr:rowOff>142875</xdr:rowOff>
    </xdr:from>
    <xdr:to>
      <xdr:col>56</xdr:col>
      <xdr:colOff>0</xdr:colOff>
      <xdr:row>4</xdr:row>
      <xdr:rowOff>142875</xdr:rowOff>
    </xdr:to>
    <xdr:sp>
      <xdr:nvSpPr>
        <xdr:cNvPr id="31" name="Line 890"/>
        <xdr:cNvSpPr>
          <a:spLocks/>
        </xdr:cNvSpPr>
      </xdr:nvSpPr>
      <xdr:spPr>
        <a:xfrm>
          <a:off x="45062775" y="97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19</xdr:row>
      <xdr:rowOff>95250</xdr:rowOff>
    </xdr:from>
    <xdr:to>
      <xdr:col>56</xdr:col>
      <xdr:colOff>0</xdr:colOff>
      <xdr:row>19</xdr:row>
      <xdr:rowOff>104775</xdr:rowOff>
    </xdr:to>
    <xdr:sp>
      <xdr:nvSpPr>
        <xdr:cNvPr id="32" name="Line 891"/>
        <xdr:cNvSpPr>
          <a:spLocks/>
        </xdr:cNvSpPr>
      </xdr:nvSpPr>
      <xdr:spPr>
        <a:xfrm>
          <a:off x="45062775" y="3990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24</xdr:row>
      <xdr:rowOff>76200</xdr:rowOff>
    </xdr:from>
    <xdr:to>
      <xdr:col>56</xdr:col>
      <xdr:colOff>0</xdr:colOff>
      <xdr:row>24</xdr:row>
      <xdr:rowOff>76200</xdr:rowOff>
    </xdr:to>
    <xdr:sp>
      <xdr:nvSpPr>
        <xdr:cNvPr id="33" name="Line 892"/>
        <xdr:cNvSpPr>
          <a:spLocks/>
        </xdr:cNvSpPr>
      </xdr:nvSpPr>
      <xdr:spPr>
        <a:xfrm>
          <a:off x="45062775" y="497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29</xdr:row>
      <xdr:rowOff>85725</xdr:rowOff>
    </xdr:from>
    <xdr:to>
      <xdr:col>56</xdr:col>
      <xdr:colOff>0</xdr:colOff>
      <xdr:row>29</xdr:row>
      <xdr:rowOff>95250</xdr:rowOff>
    </xdr:to>
    <xdr:sp>
      <xdr:nvSpPr>
        <xdr:cNvPr id="34" name="Line 893"/>
        <xdr:cNvSpPr>
          <a:spLocks/>
        </xdr:cNvSpPr>
      </xdr:nvSpPr>
      <xdr:spPr>
        <a:xfrm>
          <a:off x="45062775" y="5991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29</xdr:row>
      <xdr:rowOff>76200</xdr:rowOff>
    </xdr:from>
    <xdr:to>
      <xdr:col>56</xdr:col>
      <xdr:colOff>0</xdr:colOff>
      <xdr:row>29</xdr:row>
      <xdr:rowOff>76200</xdr:rowOff>
    </xdr:to>
    <xdr:sp>
      <xdr:nvSpPr>
        <xdr:cNvPr id="35" name="Line 895"/>
        <xdr:cNvSpPr>
          <a:spLocks/>
        </xdr:cNvSpPr>
      </xdr:nvSpPr>
      <xdr:spPr>
        <a:xfrm>
          <a:off x="450627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29</xdr:row>
      <xdr:rowOff>104775</xdr:rowOff>
    </xdr:from>
    <xdr:to>
      <xdr:col>56</xdr:col>
      <xdr:colOff>0</xdr:colOff>
      <xdr:row>29</xdr:row>
      <xdr:rowOff>104775</xdr:rowOff>
    </xdr:to>
    <xdr:sp>
      <xdr:nvSpPr>
        <xdr:cNvPr id="36" name="Line 896"/>
        <xdr:cNvSpPr>
          <a:spLocks/>
        </xdr:cNvSpPr>
      </xdr:nvSpPr>
      <xdr:spPr>
        <a:xfrm>
          <a:off x="45062775" y="601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29</xdr:row>
      <xdr:rowOff>76200</xdr:rowOff>
    </xdr:from>
    <xdr:to>
      <xdr:col>56</xdr:col>
      <xdr:colOff>0</xdr:colOff>
      <xdr:row>29</xdr:row>
      <xdr:rowOff>85725</xdr:rowOff>
    </xdr:to>
    <xdr:sp>
      <xdr:nvSpPr>
        <xdr:cNvPr id="37" name="Line 897"/>
        <xdr:cNvSpPr>
          <a:spLocks/>
        </xdr:cNvSpPr>
      </xdr:nvSpPr>
      <xdr:spPr>
        <a:xfrm>
          <a:off x="45062775" y="5981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20</xdr:row>
      <xdr:rowOff>95250</xdr:rowOff>
    </xdr:from>
    <xdr:to>
      <xdr:col>56</xdr:col>
      <xdr:colOff>0</xdr:colOff>
      <xdr:row>20</xdr:row>
      <xdr:rowOff>104775</xdr:rowOff>
    </xdr:to>
    <xdr:sp>
      <xdr:nvSpPr>
        <xdr:cNvPr id="38" name="Line 899"/>
        <xdr:cNvSpPr>
          <a:spLocks/>
        </xdr:cNvSpPr>
      </xdr:nvSpPr>
      <xdr:spPr>
        <a:xfrm>
          <a:off x="45062775" y="4191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21</xdr:row>
      <xdr:rowOff>95250</xdr:rowOff>
    </xdr:from>
    <xdr:to>
      <xdr:col>56</xdr:col>
      <xdr:colOff>0</xdr:colOff>
      <xdr:row>21</xdr:row>
      <xdr:rowOff>104775</xdr:rowOff>
    </xdr:to>
    <xdr:sp>
      <xdr:nvSpPr>
        <xdr:cNvPr id="39" name="Line 959"/>
        <xdr:cNvSpPr>
          <a:spLocks/>
        </xdr:cNvSpPr>
      </xdr:nvSpPr>
      <xdr:spPr>
        <a:xfrm flipH="1" flipV="1">
          <a:off x="45062775" y="4391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0</xdr:colOff>
      <xdr:row>30</xdr:row>
      <xdr:rowOff>76200</xdr:rowOff>
    </xdr:from>
    <xdr:to>
      <xdr:col>48</xdr:col>
      <xdr:colOff>0</xdr:colOff>
      <xdr:row>30</xdr:row>
      <xdr:rowOff>76200</xdr:rowOff>
    </xdr:to>
    <xdr:sp>
      <xdr:nvSpPr>
        <xdr:cNvPr id="40" name="Line 1286"/>
        <xdr:cNvSpPr>
          <a:spLocks/>
        </xdr:cNvSpPr>
      </xdr:nvSpPr>
      <xdr:spPr>
        <a:xfrm>
          <a:off x="25355550" y="618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63</xdr:col>
      <xdr:colOff>0</xdr:colOff>
      <xdr:row>11</xdr:row>
      <xdr:rowOff>76200</xdr:rowOff>
    </xdr:from>
    <xdr:to>
      <xdr:col>63</xdr:col>
      <xdr:colOff>9525</xdr:colOff>
      <xdr:row>11</xdr:row>
      <xdr:rowOff>85725</xdr:rowOff>
    </xdr:to>
    <xdr:sp>
      <xdr:nvSpPr>
        <xdr:cNvPr id="41" name="Line 1431"/>
        <xdr:cNvSpPr>
          <a:spLocks/>
        </xdr:cNvSpPr>
      </xdr:nvSpPr>
      <xdr:spPr>
        <a:xfrm flipV="1">
          <a:off x="45748575" y="2447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0</xdr:colOff>
      <xdr:row>30</xdr:row>
      <xdr:rowOff>85725</xdr:rowOff>
    </xdr:from>
    <xdr:to>
      <xdr:col>48</xdr:col>
      <xdr:colOff>0</xdr:colOff>
      <xdr:row>30</xdr:row>
      <xdr:rowOff>85725</xdr:rowOff>
    </xdr:to>
    <xdr:sp>
      <xdr:nvSpPr>
        <xdr:cNvPr id="42" name="Line 1509"/>
        <xdr:cNvSpPr>
          <a:spLocks/>
        </xdr:cNvSpPr>
      </xdr:nvSpPr>
      <xdr:spPr>
        <a:xfrm>
          <a:off x="25355550" y="619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0</xdr:colOff>
      <xdr:row>4</xdr:row>
      <xdr:rowOff>114300</xdr:rowOff>
    </xdr:from>
    <xdr:to>
      <xdr:col>48</xdr:col>
      <xdr:colOff>0</xdr:colOff>
      <xdr:row>4</xdr:row>
      <xdr:rowOff>123825</xdr:rowOff>
    </xdr:to>
    <xdr:sp>
      <xdr:nvSpPr>
        <xdr:cNvPr id="43" name="Line 1511"/>
        <xdr:cNvSpPr>
          <a:spLocks/>
        </xdr:cNvSpPr>
      </xdr:nvSpPr>
      <xdr:spPr>
        <a:xfrm flipV="1">
          <a:off x="25355550" y="942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0</xdr:colOff>
      <xdr:row>19</xdr:row>
      <xdr:rowOff>85725</xdr:rowOff>
    </xdr:from>
    <xdr:to>
      <xdr:col>48</xdr:col>
      <xdr:colOff>0</xdr:colOff>
      <xdr:row>19</xdr:row>
      <xdr:rowOff>85725</xdr:rowOff>
    </xdr:to>
    <xdr:sp>
      <xdr:nvSpPr>
        <xdr:cNvPr id="44" name="Line 1512"/>
        <xdr:cNvSpPr>
          <a:spLocks/>
        </xdr:cNvSpPr>
      </xdr:nvSpPr>
      <xdr:spPr>
        <a:xfrm>
          <a:off x="25355550" y="398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0</xdr:colOff>
      <xdr:row>14</xdr:row>
      <xdr:rowOff>76200</xdr:rowOff>
    </xdr:from>
    <xdr:to>
      <xdr:col>48</xdr:col>
      <xdr:colOff>0</xdr:colOff>
      <xdr:row>14</xdr:row>
      <xdr:rowOff>85725</xdr:rowOff>
    </xdr:to>
    <xdr:sp>
      <xdr:nvSpPr>
        <xdr:cNvPr id="45" name="Line 1513"/>
        <xdr:cNvSpPr>
          <a:spLocks/>
        </xdr:cNvSpPr>
      </xdr:nvSpPr>
      <xdr:spPr>
        <a:xfrm flipV="1">
          <a:off x="25355550" y="3038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0</xdr:colOff>
      <xdr:row>5</xdr:row>
      <xdr:rowOff>95250</xdr:rowOff>
    </xdr:from>
    <xdr:to>
      <xdr:col>48</xdr:col>
      <xdr:colOff>0</xdr:colOff>
      <xdr:row>5</xdr:row>
      <xdr:rowOff>95250</xdr:rowOff>
    </xdr:to>
    <xdr:sp>
      <xdr:nvSpPr>
        <xdr:cNvPr id="46" name="Line 1531"/>
        <xdr:cNvSpPr>
          <a:spLocks/>
        </xdr:cNvSpPr>
      </xdr:nvSpPr>
      <xdr:spPr>
        <a:xfrm>
          <a:off x="2535555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0</xdr:colOff>
      <xdr:row>15</xdr:row>
      <xdr:rowOff>85725</xdr:rowOff>
    </xdr:from>
    <xdr:to>
      <xdr:col>46</xdr:col>
      <xdr:colOff>0</xdr:colOff>
      <xdr:row>15</xdr:row>
      <xdr:rowOff>95250</xdr:rowOff>
    </xdr:to>
    <xdr:sp>
      <xdr:nvSpPr>
        <xdr:cNvPr id="47" name="Line 1646"/>
        <xdr:cNvSpPr>
          <a:spLocks/>
        </xdr:cNvSpPr>
      </xdr:nvSpPr>
      <xdr:spPr>
        <a:xfrm flipV="1">
          <a:off x="21783675" y="3228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0</xdr:colOff>
      <xdr:row>8</xdr:row>
      <xdr:rowOff>123825</xdr:rowOff>
    </xdr:from>
    <xdr:to>
      <xdr:col>46</xdr:col>
      <xdr:colOff>0</xdr:colOff>
      <xdr:row>8</xdr:row>
      <xdr:rowOff>123825</xdr:rowOff>
    </xdr:to>
    <xdr:sp>
      <xdr:nvSpPr>
        <xdr:cNvPr id="48" name="Line 1651"/>
        <xdr:cNvSpPr>
          <a:spLocks/>
        </xdr:cNvSpPr>
      </xdr:nvSpPr>
      <xdr:spPr>
        <a:xfrm flipV="1">
          <a:off x="21783675" y="189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0</xdr:colOff>
      <xdr:row>17</xdr:row>
      <xdr:rowOff>66675</xdr:rowOff>
    </xdr:from>
    <xdr:to>
      <xdr:col>46</xdr:col>
      <xdr:colOff>0</xdr:colOff>
      <xdr:row>17</xdr:row>
      <xdr:rowOff>85725</xdr:rowOff>
    </xdr:to>
    <xdr:sp>
      <xdr:nvSpPr>
        <xdr:cNvPr id="49" name="Line 1653"/>
        <xdr:cNvSpPr>
          <a:spLocks/>
        </xdr:cNvSpPr>
      </xdr:nvSpPr>
      <xdr:spPr>
        <a:xfrm flipV="1">
          <a:off x="21783675" y="35623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0</xdr:colOff>
      <xdr:row>11</xdr:row>
      <xdr:rowOff>66675</xdr:rowOff>
    </xdr:from>
    <xdr:to>
      <xdr:col>46</xdr:col>
      <xdr:colOff>0</xdr:colOff>
      <xdr:row>11</xdr:row>
      <xdr:rowOff>66675</xdr:rowOff>
    </xdr:to>
    <xdr:sp>
      <xdr:nvSpPr>
        <xdr:cNvPr id="50" name="Line 1665"/>
        <xdr:cNvSpPr>
          <a:spLocks/>
        </xdr:cNvSpPr>
      </xdr:nvSpPr>
      <xdr:spPr>
        <a:xfrm>
          <a:off x="21783675" y="243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0</xdr:colOff>
      <xdr:row>22</xdr:row>
      <xdr:rowOff>66675</xdr:rowOff>
    </xdr:from>
    <xdr:to>
      <xdr:col>54</xdr:col>
      <xdr:colOff>0</xdr:colOff>
      <xdr:row>22</xdr:row>
      <xdr:rowOff>66675</xdr:rowOff>
    </xdr:to>
    <xdr:sp>
      <xdr:nvSpPr>
        <xdr:cNvPr id="51" name="Line 1665"/>
        <xdr:cNvSpPr>
          <a:spLocks/>
        </xdr:cNvSpPr>
      </xdr:nvSpPr>
      <xdr:spPr>
        <a:xfrm>
          <a:off x="27127200" y="456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123825</xdr:rowOff>
    </xdr:from>
    <xdr:to>
      <xdr:col>5</xdr:col>
      <xdr:colOff>0</xdr:colOff>
      <xdr:row>45</xdr:row>
      <xdr:rowOff>123825</xdr:rowOff>
    </xdr:to>
    <xdr:sp>
      <xdr:nvSpPr>
        <xdr:cNvPr id="52" name="Line 1651"/>
        <xdr:cNvSpPr>
          <a:spLocks/>
        </xdr:cNvSpPr>
      </xdr:nvSpPr>
      <xdr:spPr>
        <a:xfrm flipV="1">
          <a:off x="2552700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123825</xdr:rowOff>
    </xdr:from>
    <xdr:to>
      <xdr:col>15</xdr:col>
      <xdr:colOff>0</xdr:colOff>
      <xdr:row>45</xdr:row>
      <xdr:rowOff>123825</xdr:rowOff>
    </xdr:to>
    <xdr:sp>
      <xdr:nvSpPr>
        <xdr:cNvPr id="53" name="Line 1651"/>
        <xdr:cNvSpPr>
          <a:spLocks/>
        </xdr:cNvSpPr>
      </xdr:nvSpPr>
      <xdr:spPr>
        <a:xfrm flipV="1">
          <a:off x="7096125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23</xdr:row>
      <xdr:rowOff>123825</xdr:rowOff>
    </xdr:from>
    <xdr:to>
      <xdr:col>12</xdr:col>
      <xdr:colOff>0</xdr:colOff>
      <xdr:row>23</xdr:row>
      <xdr:rowOff>123825</xdr:rowOff>
    </xdr:to>
    <xdr:sp>
      <xdr:nvSpPr>
        <xdr:cNvPr id="54" name="Line 1651"/>
        <xdr:cNvSpPr>
          <a:spLocks/>
        </xdr:cNvSpPr>
      </xdr:nvSpPr>
      <xdr:spPr>
        <a:xfrm flipV="1">
          <a:off x="5810250" y="48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123825</xdr:rowOff>
    </xdr:from>
    <xdr:to>
      <xdr:col>19</xdr:col>
      <xdr:colOff>0</xdr:colOff>
      <xdr:row>21</xdr:row>
      <xdr:rowOff>123825</xdr:rowOff>
    </xdr:to>
    <xdr:sp>
      <xdr:nvSpPr>
        <xdr:cNvPr id="55" name="Line 1651"/>
        <xdr:cNvSpPr>
          <a:spLocks/>
        </xdr:cNvSpPr>
      </xdr:nvSpPr>
      <xdr:spPr>
        <a:xfrm flipV="1">
          <a:off x="8782050" y="441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0</xdr:colOff>
      <xdr:row>27</xdr:row>
      <xdr:rowOff>123825</xdr:rowOff>
    </xdr:from>
    <xdr:to>
      <xdr:col>36</xdr:col>
      <xdr:colOff>0</xdr:colOff>
      <xdr:row>27</xdr:row>
      <xdr:rowOff>123825</xdr:rowOff>
    </xdr:to>
    <xdr:sp>
      <xdr:nvSpPr>
        <xdr:cNvPr id="56" name="Line 1651"/>
        <xdr:cNvSpPr>
          <a:spLocks/>
        </xdr:cNvSpPr>
      </xdr:nvSpPr>
      <xdr:spPr>
        <a:xfrm flipV="1">
          <a:off x="1689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0</xdr:colOff>
      <xdr:row>24</xdr:row>
      <xdr:rowOff>123825</xdr:rowOff>
    </xdr:from>
    <xdr:to>
      <xdr:col>42</xdr:col>
      <xdr:colOff>0</xdr:colOff>
      <xdr:row>24</xdr:row>
      <xdr:rowOff>123825</xdr:rowOff>
    </xdr:to>
    <xdr:sp>
      <xdr:nvSpPr>
        <xdr:cNvPr id="57" name="Line 1651"/>
        <xdr:cNvSpPr>
          <a:spLocks/>
        </xdr:cNvSpPr>
      </xdr:nvSpPr>
      <xdr:spPr>
        <a:xfrm flipV="1">
          <a:off x="19621500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0</xdr:colOff>
      <xdr:row>24</xdr:row>
      <xdr:rowOff>123825</xdr:rowOff>
    </xdr:from>
    <xdr:to>
      <xdr:col>48</xdr:col>
      <xdr:colOff>0</xdr:colOff>
      <xdr:row>24</xdr:row>
      <xdr:rowOff>123825</xdr:rowOff>
    </xdr:to>
    <xdr:sp>
      <xdr:nvSpPr>
        <xdr:cNvPr id="58" name="Line 1651"/>
        <xdr:cNvSpPr>
          <a:spLocks/>
        </xdr:cNvSpPr>
      </xdr:nvSpPr>
      <xdr:spPr>
        <a:xfrm flipV="1">
          <a:off x="25355550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55</xdr:col>
      <xdr:colOff>0</xdr:colOff>
      <xdr:row>31</xdr:row>
      <xdr:rowOff>123825</xdr:rowOff>
    </xdr:from>
    <xdr:to>
      <xdr:col>55</xdr:col>
      <xdr:colOff>0</xdr:colOff>
      <xdr:row>31</xdr:row>
      <xdr:rowOff>123825</xdr:rowOff>
    </xdr:to>
    <xdr:sp>
      <xdr:nvSpPr>
        <xdr:cNvPr id="59" name="Line 1651"/>
        <xdr:cNvSpPr>
          <a:spLocks/>
        </xdr:cNvSpPr>
      </xdr:nvSpPr>
      <xdr:spPr>
        <a:xfrm flipV="1">
          <a:off x="2890837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59</xdr:col>
      <xdr:colOff>0</xdr:colOff>
      <xdr:row>16</xdr:row>
      <xdr:rowOff>123825</xdr:rowOff>
    </xdr:from>
    <xdr:to>
      <xdr:col>59</xdr:col>
      <xdr:colOff>0</xdr:colOff>
      <xdr:row>16</xdr:row>
      <xdr:rowOff>123825</xdr:rowOff>
    </xdr:to>
    <xdr:sp>
      <xdr:nvSpPr>
        <xdr:cNvPr id="60" name="Line 1651"/>
        <xdr:cNvSpPr>
          <a:spLocks/>
        </xdr:cNvSpPr>
      </xdr:nvSpPr>
      <xdr:spPr>
        <a:xfrm flipV="1">
          <a:off x="37357050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61</xdr:col>
      <xdr:colOff>0</xdr:colOff>
      <xdr:row>16</xdr:row>
      <xdr:rowOff>123825</xdr:rowOff>
    </xdr:from>
    <xdr:to>
      <xdr:col>60</xdr:col>
      <xdr:colOff>0</xdr:colOff>
      <xdr:row>16</xdr:row>
      <xdr:rowOff>123825</xdr:rowOff>
    </xdr:to>
    <xdr:sp>
      <xdr:nvSpPr>
        <xdr:cNvPr id="61" name="Line 1651"/>
        <xdr:cNvSpPr>
          <a:spLocks/>
        </xdr:cNvSpPr>
      </xdr:nvSpPr>
      <xdr:spPr>
        <a:xfrm flipV="1">
          <a:off x="42500550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44</xdr:col>
      <xdr:colOff>0</xdr:colOff>
      <xdr:row>12</xdr:row>
      <xdr:rowOff>114300</xdr:rowOff>
    </xdr:from>
    <xdr:to>
      <xdr:col>44</xdr:col>
      <xdr:colOff>0</xdr:colOff>
      <xdr:row>12</xdr:row>
      <xdr:rowOff>123825</xdr:rowOff>
    </xdr:to>
    <xdr:sp>
      <xdr:nvSpPr>
        <xdr:cNvPr id="62" name="Line 1511"/>
        <xdr:cNvSpPr>
          <a:spLocks/>
        </xdr:cNvSpPr>
      </xdr:nvSpPr>
      <xdr:spPr>
        <a:xfrm flipV="1">
          <a:off x="20745450" y="2686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41</xdr:col>
      <xdr:colOff>0</xdr:colOff>
      <xdr:row>28</xdr:row>
      <xdr:rowOff>114300</xdr:rowOff>
    </xdr:from>
    <xdr:to>
      <xdr:col>41</xdr:col>
      <xdr:colOff>0</xdr:colOff>
      <xdr:row>28</xdr:row>
      <xdr:rowOff>123825</xdr:rowOff>
    </xdr:to>
    <xdr:sp>
      <xdr:nvSpPr>
        <xdr:cNvPr id="63" name="Line 1511"/>
        <xdr:cNvSpPr>
          <a:spLocks/>
        </xdr:cNvSpPr>
      </xdr:nvSpPr>
      <xdr:spPr>
        <a:xfrm flipV="1">
          <a:off x="19221450" y="5819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0</xdr:colOff>
      <xdr:row>21</xdr:row>
      <xdr:rowOff>114300</xdr:rowOff>
    </xdr:from>
    <xdr:to>
      <xdr:col>36</xdr:col>
      <xdr:colOff>0</xdr:colOff>
      <xdr:row>21</xdr:row>
      <xdr:rowOff>123825</xdr:rowOff>
    </xdr:to>
    <xdr:sp>
      <xdr:nvSpPr>
        <xdr:cNvPr id="64" name="Line 1511"/>
        <xdr:cNvSpPr>
          <a:spLocks/>
        </xdr:cNvSpPr>
      </xdr:nvSpPr>
      <xdr:spPr>
        <a:xfrm flipV="1">
          <a:off x="16897350" y="441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0</xdr:colOff>
      <xdr:row>22</xdr:row>
      <xdr:rowOff>66675</xdr:rowOff>
    </xdr:from>
    <xdr:to>
      <xdr:col>46</xdr:col>
      <xdr:colOff>0</xdr:colOff>
      <xdr:row>22</xdr:row>
      <xdr:rowOff>85725</xdr:rowOff>
    </xdr:to>
    <xdr:sp>
      <xdr:nvSpPr>
        <xdr:cNvPr id="65" name="Line 1653"/>
        <xdr:cNvSpPr>
          <a:spLocks/>
        </xdr:cNvSpPr>
      </xdr:nvSpPr>
      <xdr:spPr>
        <a:xfrm flipV="1">
          <a:off x="21783675" y="45624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66675</xdr:rowOff>
    </xdr:from>
    <xdr:to>
      <xdr:col>46</xdr:col>
      <xdr:colOff>0</xdr:colOff>
      <xdr:row>14</xdr:row>
      <xdr:rowOff>85725</xdr:rowOff>
    </xdr:to>
    <xdr:sp>
      <xdr:nvSpPr>
        <xdr:cNvPr id="66" name="Line 1653"/>
        <xdr:cNvSpPr>
          <a:spLocks/>
        </xdr:cNvSpPr>
      </xdr:nvSpPr>
      <xdr:spPr>
        <a:xfrm flipV="1">
          <a:off x="21783675" y="30289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0</xdr:colOff>
      <xdr:row>28</xdr:row>
      <xdr:rowOff>123825</xdr:rowOff>
    </xdr:from>
    <xdr:to>
      <xdr:col>42</xdr:col>
      <xdr:colOff>0</xdr:colOff>
      <xdr:row>28</xdr:row>
      <xdr:rowOff>123825</xdr:rowOff>
    </xdr:to>
    <xdr:sp>
      <xdr:nvSpPr>
        <xdr:cNvPr id="67" name="Line 1651"/>
        <xdr:cNvSpPr>
          <a:spLocks/>
        </xdr:cNvSpPr>
      </xdr:nvSpPr>
      <xdr:spPr>
        <a:xfrm flipV="1">
          <a:off x="196215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0</xdr:colOff>
      <xdr:row>32</xdr:row>
      <xdr:rowOff>66675</xdr:rowOff>
    </xdr:from>
    <xdr:to>
      <xdr:col>46</xdr:col>
      <xdr:colOff>0</xdr:colOff>
      <xdr:row>32</xdr:row>
      <xdr:rowOff>85725</xdr:rowOff>
    </xdr:to>
    <xdr:sp>
      <xdr:nvSpPr>
        <xdr:cNvPr id="68" name="Line 1653"/>
        <xdr:cNvSpPr>
          <a:spLocks/>
        </xdr:cNvSpPr>
      </xdr:nvSpPr>
      <xdr:spPr>
        <a:xfrm flipV="1">
          <a:off x="21783675" y="65722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0</xdr:colOff>
      <xdr:row>16</xdr:row>
      <xdr:rowOff>123825</xdr:rowOff>
    </xdr:from>
    <xdr:to>
      <xdr:col>23</xdr:col>
      <xdr:colOff>0</xdr:colOff>
      <xdr:row>16</xdr:row>
      <xdr:rowOff>123825</xdr:rowOff>
    </xdr:to>
    <xdr:sp>
      <xdr:nvSpPr>
        <xdr:cNvPr id="69" name="Line 1651"/>
        <xdr:cNvSpPr>
          <a:spLocks/>
        </xdr:cNvSpPr>
      </xdr:nvSpPr>
      <xdr:spPr>
        <a:xfrm flipV="1">
          <a:off x="13935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0</xdr:colOff>
      <xdr:row>18</xdr:row>
      <xdr:rowOff>123825</xdr:rowOff>
    </xdr:from>
    <xdr:to>
      <xdr:col>46</xdr:col>
      <xdr:colOff>0</xdr:colOff>
      <xdr:row>18</xdr:row>
      <xdr:rowOff>123825</xdr:rowOff>
    </xdr:to>
    <xdr:sp>
      <xdr:nvSpPr>
        <xdr:cNvPr id="70" name="Line 1651"/>
        <xdr:cNvSpPr>
          <a:spLocks/>
        </xdr:cNvSpPr>
      </xdr:nvSpPr>
      <xdr:spPr>
        <a:xfrm flipV="1">
          <a:off x="21783675" y="381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0</xdr:colOff>
      <xdr:row>30</xdr:row>
      <xdr:rowOff>123825</xdr:rowOff>
    </xdr:from>
    <xdr:to>
      <xdr:col>54</xdr:col>
      <xdr:colOff>0</xdr:colOff>
      <xdr:row>30</xdr:row>
      <xdr:rowOff>123825</xdr:rowOff>
    </xdr:to>
    <xdr:sp>
      <xdr:nvSpPr>
        <xdr:cNvPr id="71" name="Line 1651"/>
        <xdr:cNvSpPr>
          <a:spLocks/>
        </xdr:cNvSpPr>
      </xdr:nvSpPr>
      <xdr:spPr>
        <a:xfrm flipV="1">
          <a:off x="27127200" y="622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0</xdr:colOff>
      <xdr:row>30</xdr:row>
      <xdr:rowOff>123825</xdr:rowOff>
    </xdr:from>
    <xdr:to>
      <xdr:col>54</xdr:col>
      <xdr:colOff>0</xdr:colOff>
      <xdr:row>30</xdr:row>
      <xdr:rowOff>123825</xdr:rowOff>
    </xdr:to>
    <xdr:sp>
      <xdr:nvSpPr>
        <xdr:cNvPr id="72" name="Line 1651"/>
        <xdr:cNvSpPr>
          <a:spLocks/>
        </xdr:cNvSpPr>
      </xdr:nvSpPr>
      <xdr:spPr>
        <a:xfrm flipV="1">
          <a:off x="27127200" y="622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31</xdr:row>
      <xdr:rowOff>114300</xdr:rowOff>
    </xdr:from>
    <xdr:to>
      <xdr:col>48</xdr:col>
      <xdr:colOff>0</xdr:colOff>
      <xdr:row>31</xdr:row>
      <xdr:rowOff>123825</xdr:rowOff>
    </xdr:to>
    <xdr:sp>
      <xdr:nvSpPr>
        <xdr:cNvPr id="73" name="Line 1511"/>
        <xdr:cNvSpPr>
          <a:spLocks/>
        </xdr:cNvSpPr>
      </xdr:nvSpPr>
      <xdr:spPr>
        <a:xfrm flipV="1">
          <a:off x="22840950" y="6419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58</xdr:col>
      <xdr:colOff>0</xdr:colOff>
      <xdr:row>4</xdr:row>
      <xdr:rowOff>114300</xdr:rowOff>
    </xdr:from>
    <xdr:to>
      <xdr:col>56</xdr:col>
      <xdr:colOff>0</xdr:colOff>
      <xdr:row>4</xdr:row>
      <xdr:rowOff>123825</xdr:rowOff>
    </xdr:to>
    <xdr:sp>
      <xdr:nvSpPr>
        <xdr:cNvPr id="74" name="Line 1511"/>
        <xdr:cNvSpPr>
          <a:spLocks/>
        </xdr:cNvSpPr>
      </xdr:nvSpPr>
      <xdr:spPr>
        <a:xfrm flipV="1">
          <a:off x="34394775" y="942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61</xdr:col>
      <xdr:colOff>0</xdr:colOff>
      <xdr:row>5</xdr:row>
      <xdr:rowOff>114300</xdr:rowOff>
    </xdr:from>
    <xdr:to>
      <xdr:col>60</xdr:col>
      <xdr:colOff>0</xdr:colOff>
      <xdr:row>5</xdr:row>
      <xdr:rowOff>123825</xdr:rowOff>
    </xdr:to>
    <xdr:sp>
      <xdr:nvSpPr>
        <xdr:cNvPr id="75" name="Line 1511"/>
        <xdr:cNvSpPr>
          <a:spLocks/>
        </xdr:cNvSpPr>
      </xdr:nvSpPr>
      <xdr:spPr>
        <a:xfrm flipV="1">
          <a:off x="42500550" y="1190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123825</xdr:rowOff>
    </xdr:from>
    <xdr:to>
      <xdr:col>44</xdr:col>
      <xdr:colOff>0</xdr:colOff>
      <xdr:row>25</xdr:row>
      <xdr:rowOff>123825</xdr:rowOff>
    </xdr:to>
    <xdr:sp>
      <xdr:nvSpPr>
        <xdr:cNvPr id="76" name="Line 1651"/>
        <xdr:cNvSpPr>
          <a:spLocks/>
        </xdr:cNvSpPr>
      </xdr:nvSpPr>
      <xdr:spPr>
        <a:xfrm flipV="1">
          <a:off x="20745450" y="521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55</xdr:col>
      <xdr:colOff>0</xdr:colOff>
      <xdr:row>4</xdr:row>
      <xdr:rowOff>123825</xdr:rowOff>
    </xdr:from>
    <xdr:to>
      <xdr:col>55</xdr:col>
      <xdr:colOff>0</xdr:colOff>
      <xdr:row>4</xdr:row>
      <xdr:rowOff>123825</xdr:rowOff>
    </xdr:to>
    <xdr:sp>
      <xdr:nvSpPr>
        <xdr:cNvPr id="77" name="Line 1651"/>
        <xdr:cNvSpPr>
          <a:spLocks/>
        </xdr:cNvSpPr>
      </xdr:nvSpPr>
      <xdr:spPr>
        <a:xfrm flipV="1">
          <a:off x="28908375" y="95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59</xdr:col>
      <xdr:colOff>0</xdr:colOff>
      <xdr:row>29</xdr:row>
      <xdr:rowOff>66675</xdr:rowOff>
    </xdr:from>
    <xdr:to>
      <xdr:col>59</xdr:col>
      <xdr:colOff>0</xdr:colOff>
      <xdr:row>29</xdr:row>
      <xdr:rowOff>85725</xdr:rowOff>
    </xdr:to>
    <xdr:sp>
      <xdr:nvSpPr>
        <xdr:cNvPr id="78" name="Line 1653"/>
        <xdr:cNvSpPr>
          <a:spLocks/>
        </xdr:cNvSpPr>
      </xdr:nvSpPr>
      <xdr:spPr>
        <a:xfrm flipV="1">
          <a:off x="37357050" y="59721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56</xdr:col>
      <xdr:colOff>0</xdr:colOff>
      <xdr:row>30</xdr:row>
      <xdr:rowOff>123825</xdr:rowOff>
    </xdr:from>
    <xdr:to>
      <xdr:col>56</xdr:col>
      <xdr:colOff>0</xdr:colOff>
      <xdr:row>30</xdr:row>
      <xdr:rowOff>123825</xdr:rowOff>
    </xdr:to>
    <xdr:sp>
      <xdr:nvSpPr>
        <xdr:cNvPr id="79" name="Line 1651"/>
        <xdr:cNvSpPr>
          <a:spLocks/>
        </xdr:cNvSpPr>
      </xdr:nvSpPr>
      <xdr:spPr>
        <a:xfrm flipV="1">
          <a:off x="30746700" y="622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56</xdr:col>
      <xdr:colOff>0</xdr:colOff>
      <xdr:row>30</xdr:row>
      <xdr:rowOff>123825</xdr:rowOff>
    </xdr:from>
    <xdr:to>
      <xdr:col>56</xdr:col>
      <xdr:colOff>0</xdr:colOff>
      <xdr:row>30</xdr:row>
      <xdr:rowOff>123825</xdr:rowOff>
    </xdr:to>
    <xdr:sp>
      <xdr:nvSpPr>
        <xdr:cNvPr id="80" name="Line 1651"/>
        <xdr:cNvSpPr>
          <a:spLocks/>
        </xdr:cNvSpPr>
      </xdr:nvSpPr>
      <xdr:spPr>
        <a:xfrm flipV="1">
          <a:off x="30746700" y="622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26</xdr:row>
      <xdr:rowOff>123825</xdr:rowOff>
    </xdr:from>
    <xdr:to>
      <xdr:col>10</xdr:col>
      <xdr:colOff>0</xdr:colOff>
      <xdr:row>26</xdr:row>
      <xdr:rowOff>123825</xdr:rowOff>
    </xdr:to>
    <xdr:sp>
      <xdr:nvSpPr>
        <xdr:cNvPr id="81" name="Line 1651"/>
        <xdr:cNvSpPr>
          <a:spLocks/>
        </xdr:cNvSpPr>
      </xdr:nvSpPr>
      <xdr:spPr>
        <a:xfrm flipV="1">
          <a:off x="4819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26</xdr:row>
      <xdr:rowOff>123825</xdr:rowOff>
    </xdr:from>
    <xdr:to>
      <xdr:col>10</xdr:col>
      <xdr:colOff>0</xdr:colOff>
      <xdr:row>26</xdr:row>
      <xdr:rowOff>123825</xdr:rowOff>
    </xdr:to>
    <xdr:sp>
      <xdr:nvSpPr>
        <xdr:cNvPr id="82" name="Line 1651"/>
        <xdr:cNvSpPr>
          <a:spLocks/>
        </xdr:cNvSpPr>
      </xdr:nvSpPr>
      <xdr:spPr>
        <a:xfrm flipV="1">
          <a:off x="4819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31</xdr:row>
      <xdr:rowOff>123825</xdr:rowOff>
    </xdr:from>
    <xdr:to>
      <xdr:col>12</xdr:col>
      <xdr:colOff>0</xdr:colOff>
      <xdr:row>31</xdr:row>
      <xdr:rowOff>123825</xdr:rowOff>
    </xdr:to>
    <xdr:sp>
      <xdr:nvSpPr>
        <xdr:cNvPr id="83" name="Line 1651"/>
        <xdr:cNvSpPr>
          <a:spLocks/>
        </xdr:cNvSpPr>
      </xdr:nvSpPr>
      <xdr:spPr>
        <a:xfrm flipV="1">
          <a:off x="5810250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31</xdr:row>
      <xdr:rowOff>123825</xdr:rowOff>
    </xdr:from>
    <xdr:to>
      <xdr:col>12</xdr:col>
      <xdr:colOff>0</xdr:colOff>
      <xdr:row>31</xdr:row>
      <xdr:rowOff>123825</xdr:rowOff>
    </xdr:to>
    <xdr:sp>
      <xdr:nvSpPr>
        <xdr:cNvPr id="84" name="Line 1651"/>
        <xdr:cNvSpPr>
          <a:spLocks/>
        </xdr:cNvSpPr>
      </xdr:nvSpPr>
      <xdr:spPr>
        <a:xfrm flipV="1">
          <a:off x="5810250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31</xdr:row>
      <xdr:rowOff>123825</xdr:rowOff>
    </xdr:from>
    <xdr:to>
      <xdr:col>14</xdr:col>
      <xdr:colOff>0</xdr:colOff>
      <xdr:row>31</xdr:row>
      <xdr:rowOff>123825</xdr:rowOff>
    </xdr:to>
    <xdr:sp>
      <xdr:nvSpPr>
        <xdr:cNvPr id="85" name="Line 1651"/>
        <xdr:cNvSpPr>
          <a:spLocks/>
        </xdr:cNvSpPr>
      </xdr:nvSpPr>
      <xdr:spPr>
        <a:xfrm flipV="1">
          <a:off x="665797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31</xdr:row>
      <xdr:rowOff>123825</xdr:rowOff>
    </xdr:from>
    <xdr:to>
      <xdr:col>14</xdr:col>
      <xdr:colOff>0</xdr:colOff>
      <xdr:row>31</xdr:row>
      <xdr:rowOff>123825</xdr:rowOff>
    </xdr:to>
    <xdr:sp>
      <xdr:nvSpPr>
        <xdr:cNvPr id="86" name="Line 1651"/>
        <xdr:cNvSpPr>
          <a:spLocks/>
        </xdr:cNvSpPr>
      </xdr:nvSpPr>
      <xdr:spPr>
        <a:xfrm flipV="1">
          <a:off x="665797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68"/>
  <sheetViews>
    <sheetView tabSelected="1" view="pageBreakPreview" zoomScale="88" zoomScaleSheetLayoutView="88" zoomScalePageLayoutView="0" workbookViewId="0" topLeftCell="A1">
      <pane xSplit="2" ySplit="3" topLeftCell="AO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D33" sqref="BD33"/>
    </sheetView>
  </sheetViews>
  <sheetFormatPr defaultColWidth="4.00390625" defaultRowHeight="12.75"/>
  <cols>
    <col min="1" max="1" width="3.00390625" style="0" customWidth="1"/>
    <col min="2" max="2" width="11.625" style="0" customWidth="1"/>
    <col min="3" max="3" width="6.125" style="0" customWidth="1"/>
    <col min="4" max="4" width="5.75390625" style="0" customWidth="1"/>
    <col min="5" max="5" width="7.00390625" style="0" customWidth="1"/>
    <col min="6" max="6" width="6.875" style="0" customWidth="1"/>
    <col min="7" max="8" width="5.375" style="0" customWidth="1"/>
    <col min="9" max="9" width="5.875" style="0" customWidth="1"/>
    <col min="10" max="10" width="6.25390625" style="0" customWidth="1"/>
    <col min="11" max="11" width="7.75390625" style="0" customWidth="1"/>
    <col min="12" max="12" width="5.25390625" style="0" customWidth="1"/>
    <col min="13" max="13" width="5.375" style="0" customWidth="1"/>
    <col min="14" max="15" width="5.75390625" style="0" customWidth="1"/>
    <col min="16" max="16" width="5.875" style="0" customWidth="1"/>
    <col min="17" max="17" width="5.75390625" style="0" customWidth="1"/>
    <col min="18" max="19" width="5.25390625" style="0" customWidth="1"/>
    <col min="20" max="20" width="6.625" style="0" customWidth="1"/>
    <col min="21" max="21" width="6.25390625" style="0" customWidth="1"/>
    <col min="22" max="22" width="6.00390625" style="0" customWidth="1"/>
    <col min="23" max="23" width="5.625" style="0" customWidth="1"/>
    <col min="24" max="24" width="5.875" style="0" customWidth="1"/>
    <col min="25" max="25" width="6.00390625" style="0" customWidth="1"/>
    <col min="26" max="26" width="8.00390625" style="0" customWidth="1"/>
    <col min="27" max="27" width="6.00390625" style="0" customWidth="1"/>
    <col min="28" max="28" width="5.875" style="0" customWidth="1"/>
    <col min="29" max="29" width="5.375" style="0" customWidth="1"/>
    <col min="30" max="30" width="6.00390625" style="0" customWidth="1"/>
    <col min="31" max="31" width="7.25390625" style="0" customWidth="1"/>
    <col min="32" max="32" width="6.25390625" style="0" customWidth="1"/>
    <col min="33" max="33" width="6.75390625" style="0" customWidth="1"/>
    <col min="34" max="34" width="5.875" style="0" customWidth="1"/>
    <col min="35" max="35" width="6.625" style="0" customWidth="1"/>
    <col min="36" max="36" width="6.125" style="0" customWidth="1"/>
    <col min="37" max="37" width="5.125" style="0" customWidth="1"/>
    <col min="38" max="38" width="5.25390625" style="0" customWidth="1"/>
    <col min="39" max="39" width="6.125" style="0" customWidth="1"/>
    <col min="40" max="40" width="7.125" style="0" customWidth="1"/>
    <col min="41" max="41" width="6.875" style="0" customWidth="1"/>
    <col min="42" max="42" width="5.25390625" style="0" customWidth="1"/>
    <col min="43" max="43" width="7.875" style="0" customWidth="1"/>
    <col min="44" max="44" width="6.875" style="0" customWidth="1"/>
    <col min="45" max="45" width="5.75390625" style="0" customWidth="1"/>
    <col min="46" max="46" width="7.875" style="0" customWidth="1"/>
    <col min="47" max="47" width="6.875" style="0" customWidth="1"/>
    <col min="48" max="48" width="7.00390625" style="0" customWidth="1"/>
    <col min="49" max="49" width="6.375" style="0" customWidth="1"/>
    <col min="50" max="50" width="5.375" style="0" customWidth="1"/>
    <col min="51" max="51" width="7.00390625" style="0" customWidth="1"/>
    <col min="52" max="52" width="7.25390625" style="0" customWidth="1"/>
    <col min="53" max="53" width="7.00390625" style="0" customWidth="1"/>
    <col min="54" max="54" width="23.25390625" style="0" customWidth="1"/>
    <col min="55" max="55" width="23.375" style="0" customWidth="1"/>
    <col min="56" max="56" width="24.125" style="0" customWidth="1"/>
    <col min="57" max="57" width="22.875" style="0" customWidth="1"/>
    <col min="58" max="58" width="25.00390625" style="0" customWidth="1"/>
    <col min="59" max="59" width="38.875" style="0" customWidth="1"/>
    <col min="60" max="61" width="33.75390625" style="0" customWidth="1"/>
    <col min="62" max="62" width="33.625" style="0" customWidth="1"/>
    <col min="63" max="63" width="9.00390625" style="0" customWidth="1"/>
    <col min="64" max="64" width="4.625" style="38" customWidth="1"/>
    <col min="65" max="65" width="6.375" style="38" customWidth="1"/>
    <col min="66" max="66" width="6.625" style="38" customWidth="1"/>
    <col min="67" max="67" width="5.00390625" style="38" customWidth="1"/>
    <col min="68" max="70" width="4.00390625" style="0" customWidth="1"/>
    <col min="71" max="71" width="5.125" style="0" customWidth="1"/>
    <col min="72" max="72" width="5.375" style="0" customWidth="1"/>
    <col min="73" max="73" width="4.00390625" style="0" customWidth="1"/>
    <col min="74" max="74" width="7.375" style="70" customWidth="1"/>
    <col min="75" max="76" width="4.00390625" style="0" customWidth="1"/>
    <col min="77" max="77" width="7.875" style="0" customWidth="1"/>
    <col min="78" max="78" width="5.625" style="71" customWidth="1"/>
    <col min="79" max="79" width="5.75390625" style="0" customWidth="1"/>
    <col min="80" max="80" width="5.875" style="0" customWidth="1"/>
    <col min="81" max="84" width="4.00390625" style="0" customWidth="1"/>
    <col min="85" max="85" width="4.625" style="0" bestFit="1" customWidth="1"/>
    <col min="86" max="86" width="4.00390625" style="0" customWidth="1"/>
    <col min="87" max="87" width="4.625" style="0" bestFit="1" customWidth="1"/>
    <col min="88" max="89" width="7.625" style="0" customWidth="1"/>
    <col min="90" max="90" width="7.375" style="0" customWidth="1"/>
    <col min="91" max="91" width="6.375" style="0" customWidth="1"/>
    <col min="92" max="92" width="9.125" style="0" customWidth="1"/>
    <col min="93" max="93" width="7.25390625" style="0" customWidth="1"/>
    <col min="94" max="94" width="7.625" style="0" customWidth="1"/>
    <col min="95" max="98" width="4.00390625" style="0" customWidth="1"/>
    <col min="99" max="99" width="6.25390625" style="0" customWidth="1"/>
    <col min="100" max="100" width="6.375" style="0" customWidth="1"/>
  </cols>
  <sheetData>
    <row r="1" spans="1:102" ht="16.5" thickBot="1">
      <c r="A1" s="391" t="s">
        <v>91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2"/>
      <c r="AE1" s="392"/>
      <c r="AF1" s="392"/>
      <c r="AG1" s="392"/>
      <c r="AH1" s="392"/>
      <c r="AI1" s="392"/>
      <c r="AJ1" s="392"/>
      <c r="AK1" s="392"/>
      <c r="AL1" s="392"/>
      <c r="AM1" s="392"/>
      <c r="AN1" s="392"/>
      <c r="AO1" s="392"/>
      <c r="AP1" s="392"/>
      <c r="AQ1" s="392"/>
      <c r="AR1" s="392"/>
      <c r="AS1" s="56"/>
      <c r="AT1" s="56"/>
      <c r="AU1" s="41"/>
      <c r="AV1" s="41"/>
      <c r="AW1" s="41"/>
      <c r="AX1" s="41"/>
      <c r="AY1" s="41"/>
      <c r="AZ1" s="41"/>
      <c r="BA1" s="41"/>
      <c r="BD1" s="39"/>
      <c r="BE1" s="3"/>
      <c r="BF1" s="3"/>
      <c r="BJ1" s="39"/>
      <c r="BK1" s="60"/>
      <c r="BL1" s="101"/>
      <c r="BM1" s="101"/>
      <c r="BN1" s="68"/>
      <c r="BO1" s="101"/>
      <c r="BP1" s="68"/>
      <c r="BQ1" s="68"/>
      <c r="BR1" s="68"/>
      <c r="BS1" s="101"/>
      <c r="BT1" s="68"/>
      <c r="BU1" s="68"/>
      <c r="BV1" s="102"/>
      <c r="BW1" s="68"/>
      <c r="BX1" s="68"/>
      <c r="BY1" s="68"/>
      <c r="BZ1" s="103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</row>
    <row r="2" spans="1:102" ht="13.5" thickBot="1">
      <c r="A2" s="42"/>
      <c r="B2" s="43"/>
      <c r="C2" s="181" t="s">
        <v>34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400" t="s">
        <v>92</v>
      </c>
      <c r="Y2" s="401"/>
      <c r="Z2" s="401"/>
      <c r="AA2" s="401"/>
      <c r="AB2" s="401"/>
      <c r="AC2" s="401"/>
      <c r="AD2" s="402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403"/>
      <c r="AQ2" s="403"/>
      <c r="AR2" s="403"/>
      <c r="AS2" s="403"/>
      <c r="AT2" s="235"/>
      <c r="AU2" s="425"/>
      <c r="AV2" s="403"/>
      <c r="AW2" s="235"/>
      <c r="AX2" s="400" t="s">
        <v>93</v>
      </c>
      <c r="AY2" s="402"/>
      <c r="AZ2" s="400" t="s">
        <v>48</v>
      </c>
      <c r="BA2" s="402"/>
      <c r="BB2" s="432" t="s">
        <v>46</v>
      </c>
      <c r="BC2" s="420"/>
      <c r="BD2" s="420"/>
      <c r="BE2" s="420"/>
      <c r="BF2" s="421"/>
      <c r="BG2" s="419" t="s">
        <v>35</v>
      </c>
      <c r="BH2" s="420"/>
      <c r="BI2" s="420"/>
      <c r="BJ2" s="421"/>
      <c r="BK2" s="276" t="s">
        <v>53</v>
      </c>
      <c r="BL2" s="104"/>
      <c r="BM2" s="105"/>
      <c r="BN2" s="105"/>
      <c r="BO2" s="106"/>
      <c r="BP2" s="107"/>
      <c r="BQ2" s="108"/>
      <c r="BR2" s="108"/>
      <c r="BS2" s="108"/>
      <c r="BT2" s="108"/>
      <c r="BU2" s="108"/>
      <c r="BV2" s="109"/>
      <c r="BW2" s="108"/>
      <c r="BX2" s="108"/>
      <c r="BY2" s="108"/>
      <c r="BZ2" s="110"/>
      <c r="CA2" s="108"/>
      <c r="CB2" s="108"/>
      <c r="CC2" s="108"/>
      <c r="CD2" s="108"/>
      <c r="CE2" s="108"/>
      <c r="CF2" s="108"/>
      <c r="CG2" s="107"/>
      <c r="CH2" s="108"/>
      <c r="CI2" s="108"/>
      <c r="CJ2" s="105"/>
      <c r="CK2" s="108"/>
      <c r="CL2" s="105"/>
      <c r="CM2" s="62"/>
      <c r="CN2" s="105"/>
      <c r="CO2" s="111"/>
      <c r="CP2" s="101"/>
      <c r="CQ2" s="68"/>
      <c r="CR2" s="68"/>
      <c r="CS2" s="97"/>
      <c r="CT2" s="101"/>
      <c r="CU2" s="68"/>
      <c r="CV2" s="68"/>
      <c r="CW2" s="68"/>
      <c r="CX2" s="68"/>
    </row>
    <row r="3" spans="1:104" ht="16.5" thickBot="1">
      <c r="A3" s="44" t="s">
        <v>0</v>
      </c>
      <c r="B3" s="45" t="s">
        <v>1</v>
      </c>
      <c r="C3" s="198">
        <v>301</v>
      </c>
      <c r="D3" s="88">
        <v>302</v>
      </c>
      <c r="E3" s="88">
        <v>303</v>
      </c>
      <c r="F3" s="88">
        <v>304</v>
      </c>
      <c r="G3" s="88">
        <v>305</v>
      </c>
      <c r="H3" s="88">
        <v>306</v>
      </c>
      <c r="I3" s="88">
        <v>307</v>
      </c>
      <c r="J3" s="88">
        <v>308</v>
      </c>
      <c r="K3" s="88">
        <v>309</v>
      </c>
      <c r="L3" s="88">
        <v>310</v>
      </c>
      <c r="M3" s="88">
        <v>311</v>
      </c>
      <c r="N3" s="88">
        <v>312</v>
      </c>
      <c r="O3" s="88">
        <v>313</v>
      </c>
      <c r="P3" s="88">
        <v>314</v>
      </c>
      <c r="Q3" s="88">
        <v>315</v>
      </c>
      <c r="R3" s="88">
        <v>316</v>
      </c>
      <c r="S3" s="88">
        <v>317</v>
      </c>
      <c r="T3" s="215">
        <v>318</v>
      </c>
      <c r="U3" s="88">
        <v>319</v>
      </c>
      <c r="V3" s="88">
        <v>320</v>
      </c>
      <c r="W3" s="88">
        <v>321</v>
      </c>
      <c r="X3" s="253">
        <v>361</v>
      </c>
      <c r="Y3" s="253">
        <v>362</v>
      </c>
      <c r="Z3" s="253">
        <v>363</v>
      </c>
      <c r="AA3" s="253">
        <v>364</v>
      </c>
      <c r="AB3" s="253">
        <v>365</v>
      </c>
      <c r="AC3" s="253">
        <v>366</v>
      </c>
      <c r="AD3" s="254">
        <v>367</v>
      </c>
      <c r="AE3" s="198">
        <v>322</v>
      </c>
      <c r="AF3" s="88">
        <v>323</v>
      </c>
      <c r="AG3" s="203">
        <v>324</v>
      </c>
      <c r="AH3" s="200">
        <v>325</v>
      </c>
      <c r="AI3" s="88">
        <v>326</v>
      </c>
      <c r="AJ3" s="88">
        <v>327</v>
      </c>
      <c r="AK3" s="277">
        <v>328</v>
      </c>
      <c r="AL3" s="88">
        <v>329</v>
      </c>
      <c r="AM3" s="215">
        <v>330</v>
      </c>
      <c r="AN3" s="215">
        <v>331</v>
      </c>
      <c r="AO3" s="215">
        <v>332</v>
      </c>
      <c r="AP3" s="88">
        <v>333</v>
      </c>
      <c r="AQ3" s="221">
        <v>334</v>
      </c>
      <c r="AR3" s="88">
        <v>335</v>
      </c>
      <c r="AS3" s="88">
        <v>336</v>
      </c>
      <c r="AT3" s="88">
        <v>337</v>
      </c>
      <c r="AU3" s="88">
        <v>338</v>
      </c>
      <c r="AV3" s="88">
        <v>339</v>
      </c>
      <c r="AW3" s="88">
        <v>340</v>
      </c>
      <c r="AX3" s="88">
        <v>397</v>
      </c>
      <c r="AY3" s="277">
        <v>398</v>
      </c>
      <c r="AZ3" s="253">
        <v>368</v>
      </c>
      <c r="BA3" s="296">
        <v>369</v>
      </c>
      <c r="BB3" s="283">
        <v>345</v>
      </c>
      <c r="BC3" s="295">
        <v>346</v>
      </c>
      <c r="BD3" s="295">
        <v>347</v>
      </c>
      <c r="BE3" s="295">
        <v>348</v>
      </c>
      <c r="BF3" s="295">
        <v>349</v>
      </c>
      <c r="BG3" s="301">
        <v>351</v>
      </c>
      <c r="BH3" s="371">
        <v>352</v>
      </c>
      <c r="BI3" s="59">
        <v>353</v>
      </c>
      <c r="BJ3" s="59">
        <v>354</v>
      </c>
      <c r="BK3" s="278">
        <v>35</v>
      </c>
      <c r="BL3" s="154" t="s">
        <v>63</v>
      </c>
      <c r="BM3" s="320" t="s">
        <v>75</v>
      </c>
      <c r="BN3" s="182" t="s">
        <v>44</v>
      </c>
      <c r="BO3" s="113" t="s">
        <v>74</v>
      </c>
      <c r="BP3" s="157" t="s">
        <v>37</v>
      </c>
      <c r="BQ3" s="229" t="s">
        <v>44</v>
      </c>
      <c r="BR3" s="312" t="s">
        <v>38</v>
      </c>
      <c r="BS3" s="309" t="s">
        <v>38</v>
      </c>
      <c r="BT3" s="226" t="s">
        <v>39</v>
      </c>
      <c r="BU3" s="115" t="s">
        <v>40</v>
      </c>
      <c r="BV3" s="285" t="s">
        <v>47</v>
      </c>
      <c r="BW3" s="115" t="s">
        <v>41</v>
      </c>
      <c r="BX3" s="115" t="s">
        <v>51</v>
      </c>
      <c r="BY3" s="223" t="s">
        <v>39</v>
      </c>
      <c r="BZ3" s="114" t="s">
        <v>65</v>
      </c>
      <c r="CA3" s="163" t="s">
        <v>66</v>
      </c>
      <c r="CB3" s="116" t="s">
        <v>67</v>
      </c>
      <c r="CC3" s="115" t="s">
        <v>54</v>
      </c>
      <c r="CD3" s="117" t="s">
        <v>43</v>
      </c>
      <c r="CE3" s="117" t="s">
        <v>59</v>
      </c>
      <c r="CF3" s="115" t="s">
        <v>44</v>
      </c>
      <c r="CG3" s="117" t="s">
        <v>45</v>
      </c>
      <c r="CH3" s="117" t="s">
        <v>50</v>
      </c>
      <c r="CI3" s="113" t="s">
        <v>57</v>
      </c>
      <c r="CJ3" s="112" t="s">
        <v>42</v>
      </c>
      <c r="CK3" s="118" t="s">
        <v>52</v>
      </c>
      <c r="CL3" s="119" t="s">
        <v>76</v>
      </c>
      <c r="CM3" s="120" t="s">
        <v>56</v>
      </c>
      <c r="CN3" s="121" t="s">
        <v>56</v>
      </c>
      <c r="CO3" s="122" t="s">
        <v>60</v>
      </c>
      <c r="CP3" s="121" t="s">
        <v>64</v>
      </c>
      <c r="CQ3" s="121" t="s">
        <v>55</v>
      </c>
      <c r="CR3" s="121" t="s">
        <v>61</v>
      </c>
      <c r="CS3" s="123" t="s">
        <v>58</v>
      </c>
      <c r="CT3" s="65" t="s">
        <v>39</v>
      </c>
      <c r="CU3" s="61" t="s">
        <v>62</v>
      </c>
      <c r="CV3" s="83" t="s">
        <v>68</v>
      </c>
      <c r="CW3" s="101"/>
      <c r="CX3" s="101"/>
      <c r="CY3" s="3"/>
      <c r="CZ3" s="3"/>
    </row>
    <row r="4" spans="1:102" ht="18.75" customHeight="1" thickBot="1">
      <c r="A4" s="393" t="s">
        <v>5</v>
      </c>
      <c r="B4" s="247" t="s">
        <v>2</v>
      </c>
      <c r="C4" s="255" t="s">
        <v>47</v>
      </c>
      <c r="D4" s="206" t="s">
        <v>47</v>
      </c>
      <c r="E4" s="206" t="s">
        <v>47</v>
      </c>
      <c r="F4" s="206" t="s">
        <v>47</v>
      </c>
      <c r="G4" s="206" t="s">
        <v>47</v>
      </c>
      <c r="H4" s="206" t="s">
        <v>47</v>
      </c>
      <c r="I4" s="206" t="s">
        <v>47</v>
      </c>
      <c r="J4" s="206" t="s">
        <v>47</v>
      </c>
      <c r="K4" s="206" t="s">
        <v>47</v>
      </c>
      <c r="L4" s="206" t="s">
        <v>47</v>
      </c>
      <c r="M4" s="290" t="s">
        <v>75</v>
      </c>
      <c r="N4" s="204" t="s">
        <v>56</v>
      </c>
      <c r="O4" s="204" t="s">
        <v>56</v>
      </c>
      <c r="P4" s="211" t="s">
        <v>38</v>
      </c>
      <c r="Q4" s="211" t="s">
        <v>38</v>
      </c>
      <c r="R4" s="220" t="s">
        <v>37</v>
      </c>
      <c r="S4" s="220" t="s">
        <v>37</v>
      </c>
      <c r="T4" s="220" t="s">
        <v>37</v>
      </c>
      <c r="U4" s="220" t="s">
        <v>37</v>
      </c>
      <c r="V4" s="220" t="s">
        <v>37</v>
      </c>
      <c r="W4" s="213" t="s">
        <v>45</v>
      </c>
      <c r="X4" s="213" t="s">
        <v>45</v>
      </c>
      <c r="Y4" s="213" t="s">
        <v>45</v>
      </c>
      <c r="Z4" s="213" t="s">
        <v>45</v>
      </c>
      <c r="AA4" s="213" t="s">
        <v>45</v>
      </c>
      <c r="AB4" s="213" t="s">
        <v>45</v>
      </c>
      <c r="AC4" s="213" t="s">
        <v>45</v>
      </c>
      <c r="AD4" s="269" t="s">
        <v>45</v>
      </c>
      <c r="AE4" s="279"/>
      <c r="AF4" s="289" t="s">
        <v>75</v>
      </c>
      <c r="AG4" s="294" t="s">
        <v>75</v>
      </c>
      <c r="AH4" s="289" t="s">
        <v>75</v>
      </c>
      <c r="AI4" s="294" t="s">
        <v>75</v>
      </c>
      <c r="AJ4" s="5"/>
      <c r="AK4" s="5"/>
      <c r="AL4" s="5"/>
      <c r="AM4" s="5"/>
      <c r="AN4" s="5"/>
      <c r="AO4" s="5"/>
      <c r="AP4" s="5"/>
      <c r="AQ4" s="5"/>
      <c r="AR4" s="5"/>
      <c r="AS4" s="5"/>
      <c r="AT4" s="89" t="s">
        <v>56</v>
      </c>
      <c r="AU4" s="199" t="s">
        <v>56</v>
      </c>
      <c r="AV4" s="5"/>
      <c r="AW4" s="95" t="s">
        <v>56</v>
      </c>
      <c r="AX4" s="95" t="s">
        <v>56</v>
      </c>
      <c r="AY4" s="95" t="s">
        <v>56</v>
      </c>
      <c r="AZ4" s="95" t="s">
        <v>56</v>
      </c>
      <c r="BA4" s="297" t="s">
        <v>56</v>
      </c>
      <c r="BB4" s="384" t="s">
        <v>117</v>
      </c>
      <c r="BC4" s="385"/>
      <c r="BD4" s="385"/>
      <c r="BE4" s="385"/>
      <c r="BF4" s="385"/>
      <c r="BG4" s="321" t="s">
        <v>38</v>
      </c>
      <c r="BH4" s="372" t="s">
        <v>38</v>
      </c>
      <c r="BI4" s="95" t="s">
        <v>56</v>
      </c>
      <c r="BJ4" s="367" t="s">
        <v>47</v>
      </c>
      <c r="BK4" s="363"/>
      <c r="BL4" s="155">
        <f>COUNTIF(C4:BK4,"па")</f>
        <v>5</v>
      </c>
      <c r="BM4" s="233">
        <f aca="true" t="shared" si="0" ref="BM4:BM33">COUNTIF(C4:BL4,"фх(эл)")</f>
        <v>5</v>
      </c>
      <c r="BN4" s="183">
        <f aca="true" t="shared" si="1" ref="BN4:BN33">COUNTIF(C4:BM4,"та")</f>
        <v>0</v>
      </c>
      <c r="BO4" s="74">
        <f>COUNT(C4:BN4,фх)</f>
        <v>3</v>
      </c>
      <c r="BP4" s="155">
        <v>0</v>
      </c>
      <c r="BQ4" s="230">
        <v>4</v>
      </c>
      <c r="BR4" s="313">
        <v>0</v>
      </c>
      <c r="BS4" s="310">
        <f aca="true" t="shared" si="2" ref="BS4:BS33">COUNTIF(C4:BR4,"пф")</f>
        <v>4</v>
      </c>
      <c r="BT4" s="227">
        <f>COUNTIF(C4:BS4,"фа")</f>
        <v>0</v>
      </c>
      <c r="BU4" s="75">
        <f>COUNTIF(BB4:BK4,"мо")</f>
        <v>0</v>
      </c>
      <c r="BV4" s="286">
        <f aca="true" t="shared" si="3" ref="BV4:BV33">COUNTIF(C4:BU4,"пр")</f>
        <v>11</v>
      </c>
      <c r="BW4" s="77" t="e">
        <f>COUNTIF(#REF!,"х")</f>
        <v>#REF!</v>
      </c>
      <c r="BX4" s="75">
        <f>COUNTIF(BB4:BK4,"ог")</f>
        <v>0</v>
      </c>
      <c r="BY4" s="224">
        <v>5</v>
      </c>
      <c r="BZ4" s="82">
        <f aca="true" t="shared" si="4" ref="BZ4:BZ13">COUNTIF(C4:BY4,"фк/мм")</f>
        <v>0</v>
      </c>
      <c r="CA4" s="78">
        <f aca="true" t="shared" si="5" ref="CA4:CA13">COUNTIF(C4:BZ4,"фа/фк")</f>
        <v>0</v>
      </c>
      <c r="CB4" s="78">
        <f aca="true" t="shared" si="6" ref="CB4:CB13">COUNTIF(C4:CA4,"па/фк")</f>
        <v>0</v>
      </c>
      <c r="CC4" s="72">
        <f>COUNTIF(BB4:BK4,"ос")</f>
        <v>0</v>
      </c>
      <c r="CD4" s="75">
        <f>COUNTIF(BB4:BK4,"Тс")</f>
        <v>0</v>
      </c>
      <c r="CE4" s="75">
        <f>COUNTIF(BB4:BK4,"хс")</f>
        <v>0</v>
      </c>
      <c r="CF4" s="77">
        <v>0</v>
      </c>
      <c r="CG4" s="72">
        <f aca="true" t="shared" si="7" ref="CG4:CG13">COUNTIF(C4:CF4,"ох")</f>
        <v>8</v>
      </c>
      <c r="CH4" s="78">
        <f>COUNTIF(BB4:BK4,"фт")</f>
        <v>0</v>
      </c>
      <c r="CI4" s="164">
        <f>COUNTIF(BB4:BK4,"лд")</f>
        <v>0</v>
      </c>
      <c r="CJ4" s="75">
        <f>COUNTIF(BB4:BK4,"мм")</f>
        <v>0</v>
      </c>
      <c r="CK4" s="75">
        <f>COUNTIF(BB4:BK4,"мм/")</f>
        <v>0</v>
      </c>
      <c r="CL4" s="169">
        <f>COUNTIF(BB4:BK4,"фк/фа")</f>
        <v>0</v>
      </c>
      <c r="CM4" s="176">
        <f aca="true" t="shared" si="8" ref="CM4:CM33">COUNTIF(C4:CL4,"фк")</f>
        <v>10</v>
      </c>
      <c r="CN4" s="171">
        <v>8</v>
      </c>
      <c r="CO4" s="75"/>
      <c r="CP4" s="236"/>
      <c r="CQ4" s="78">
        <f aca="true" t="shared" si="9" ref="CQ4:CQ13">COUNTIF(C4:CP4,"фл")</f>
        <v>0</v>
      </c>
      <c r="CR4" s="125">
        <v>0</v>
      </c>
      <c r="CS4" s="80">
        <f aca="true" t="shared" si="10" ref="CS4:CS13">COUNTIF(C4:CR4,"пфс")</f>
        <v>0</v>
      </c>
      <c r="CT4" s="72">
        <v>0</v>
      </c>
      <c r="CU4" s="78">
        <v>0</v>
      </c>
      <c r="CV4" s="124">
        <v>0</v>
      </c>
      <c r="CW4" s="68"/>
      <c r="CX4" s="68"/>
    </row>
    <row r="5" spans="1:102" ht="19.5" customHeight="1" thickBot="1">
      <c r="A5" s="393"/>
      <c r="B5" s="248" t="s">
        <v>3</v>
      </c>
      <c r="C5" s="256" t="s">
        <v>47</v>
      </c>
      <c r="D5" s="205" t="s">
        <v>47</v>
      </c>
      <c r="E5" s="205" t="s">
        <v>47</v>
      </c>
      <c r="F5" s="205" t="s">
        <v>47</v>
      </c>
      <c r="G5" s="205" t="s">
        <v>47</v>
      </c>
      <c r="H5" s="205" t="s">
        <v>47</v>
      </c>
      <c r="I5" s="205" t="s">
        <v>47</v>
      </c>
      <c r="J5" s="205" t="s">
        <v>47</v>
      </c>
      <c r="K5" s="205" t="s">
        <v>47</v>
      </c>
      <c r="L5" s="205" t="s">
        <v>47</v>
      </c>
      <c r="M5" s="212" t="s">
        <v>38</v>
      </c>
      <c r="N5" s="232" t="s">
        <v>44</v>
      </c>
      <c r="O5" s="212" t="s">
        <v>38</v>
      </c>
      <c r="P5" s="289" t="s">
        <v>75</v>
      </c>
      <c r="Q5" s="232" t="s">
        <v>44</v>
      </c>
      <c r="R5" s="167" t="s">
        <v>37</v>
      </c>
      <c r="S5" s="167" t="s">
        <v>37</v>
      </c>
      <c r="T5" s="167" t="s">
        <v>37</v>
      </c>
      <c r="U5" s="167" t="s">
        <v>37</v>
      </c>
      <c r="V5" s="167" t="s">
        <v>37</v>
      </c>
      <c r="W5" s="214" t="s">
        <v>45</v>
      </c>
      <c r="X5" s="214" t="s">
        <v>45</v>
      </c>
      <c r="Y5" s="214" t="s">
        <v>45</v>
      </c>
      <c r="Z5" s="214" t="s">
        <v>45</v>
      </c>
      <c r="AA5" s="214" t="s">
        <v>45</v>
      </c>
      <c r="AB5" s="214" t="s">
        <v>45</v>
      </c>
      <c r="AC5" s="214" t="s">
        <v>45</v>
      </c>
      <c r="AD5" s="270" t="s">
        <v>45</v>
      </c>
      <c r="AE5" s="373" t="s">
        <v>108</v>
      </c>
      <c r="AF5" s="374"/>
      <c r="AG5" s="374"/>
      <c r="AH5" s="374"/>
      <c r="AI5" s="374"/>
      <c r="AJ5" s="374"/>
      <c r="AK5" s="374"/>
      <c r="AL5" s="374"/>
      <c r="AM5" s="374"/>
      <c r="AN5" s="374"/>
      <c r="AO5" s="374"/>
      <c r="AP5" s="374"/>
      <c r="AQ5" s="374"/>
      <c r="AR5" s="374"/>
      <c r="AS5" s="374"/>
      <c r="AT5" s="374"/>
      <c r="AU5" s="374"/>
      <c r="AV5" s="374"/>
      <c r="AW5" s="374"/>
      <c r="AX5" s="374"/>
      <c r="AY5" s="374"/>
      <c r="AZ5" s="374"/>
      <c r="BA5" s="375"/>
      <c r="BB5" s="386"/>
      <c r="BC5" s="387"/>
      <c r="BD5" s="387"/>
      <c r="BE5" s="387"/>
      <c r="BF5" s="387"/>
      <c r="BG5" s="288" t="s">
        <v>75</v>
      </c>
      <c r="BH5" s="289" t="s">
        <v>75</v>
      </c>
      <c r="BI5" s="222" t="s">
        <v>38</v>
      </c>
      <c r="BJ5" s="362" t="s">
        <v>47</v>
      </c>
      <c r="BK5" s="364" t="s">
        <v>56</v>
      </c>
      <c r="BL5" s="155">
        <f>COUNTIF(C5:BK5,"па")</f>
        <v>5</v>
      </c>
      <c r="BM5" s="233">
        <f t="shared" si="0"/>
        <v>3</v>
      </c>
      <c r="BN5" s="183">
        <f t="shared" si="1"/>
        <v>2</v>
      </c>
      <c r="BO5" s="126">
        <v>0</v>
      </c>
      <c r="BP5" s="158">
        <v>0</v>
      </c>
      <c r="BQ5" s="230">
        <v>0</v>
      </c>
      <c r="BR5" s="313">
        <v>0</v>
      </c>
      <c r="BS5" s="310">
        <f t="shared" si="2"/>
        <v>3</v>
      </c>
      <c r="BT5" s="227">
        <f aca="true" t="shared" si="11" ref="BT5:BT33">COUNTIF(C5:BS5,"фа")</f>
        <v>0</v>
      </c>
      <c r="BU5" s="75">
        <f>COUNTIF(C5:BK5,"мо")</f>
        <v>0</v>
      </c>
      <c r="BV5" s="286">
        <f t="shared" si="3"/>
        <v>11</v>
      </c>
      <c r="BW5" s="75">
        <f>COUNTIF(C5:BA5,"х")</f>
        <v>0</v>
      </c>
      <c r="BX5" s="75">
        <f>COUNTIF(C5:BK5,"ог")</f>
        <v>0</v>
      </c>
      <c r="BY5" s="224">
        <v>0</v>
      </c>
      <c r="BZ5" s="82">
        <f t="shared" si="4"/>
        <v>0</v>
      </c>
      <c r="CA5" s="78">
        <f t="shared" si="5"/>
        <v>0</v>
      </c>
      <c r="CB5" s="78">
        <f t="shared" si="6"/>
        <v>0</v>
      </c>
      <c r="CC5" s="82">
        <f>COUNTIF(C5:BK5,"ос")</f>
        <v>0</v>
      </c>
      <c r="CD5" s="75">
        <f>COUNTIF(C5:BK5,"Тс")</f>
        <v>0</v>
      </c>
      <c r="CE5" s="75">
        <f>COUNTIF(C5:BK5,"хс")</f>
        <v>0</v>
      </c>
      <c r="CF5" s="75">
        <v>0</v>
      </c>
      <c r="CG5" s="72">
        <f t="shared" si="7"/>
        <v>8</v>
      </c>
      <c r="CH5" s="127">
        <f>COUNTIF(C5:BK5,"фт")</f>
        <v>0</v>
      </c>
      <c r="CI5" s="164">
        <f>COUNTIF(C5:BK5,"лд")</f>
        <v>0</v>
      </c>
      <c r="CJ5" s="75">
        <f>COUNTIF(C5:BK5,"мм")</f>
        <v>0</v>
      </c>
      <c r="CK5" s="75">
        <f>COUNTIF(C5:BK5,"мм/")</f>
        <v>0</v>
      </c>
      <c r="CL5" s="169">
        <f>COUNTIF(BB5:BK5,"фк/фа")</f>
        <v>0</v>
      </c>
      <c r="CM5" s="176">
        <f t="shared" si="8"/>
        <v>1</v>
      </c>
      <c r="CN5" s="172">
        <v>20</v>
      </c>
      <c r="CO5" s="75"/>
      <c r="CP5" s="208"/>
      <c r="CQ5" s="82">
        <f t="shared" si="9"/>
        <v>0</v>
      </c>
      <c r="CR5" s="128">
        <v>2</v>
      </c>
      <c r="CS5" s="80">
        <f t="shared" si="10"/>
        <v>0</v>
      </c>
      <c r="CT5" s="72">
        <v>0</v>
      </c>
      <c r="CU5" s="78">
        <v>0</v>
      </c>
      <c r="CV5" s="124">
        <v>0</v>
      </c>
      <c r="CW5" s="68"/>
      <c r="CX5" s="68"/>
    </row>
    <row r="6" spans="1:102" ht="18.75" customHeight="1" thickBot="1">
      <c r="A6" s="393"/>
      <c r="B6" s="249" t="s">
        <v>33</v>
      </c>
      <c r="C6" s="373" t="s">
        <v>125</v>
      </c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  <c r="Z6" s="374"/>
      <c r="AA6" s="374"/>
      <c r="AB6" s="374"/>
      <c r="AC6" s="374"/>
      <c r="AD6" s="375"/>
      <c r="AE6" s="260" t="s">
        <v>37</v>
      </c>
      <c r="AF6" s="167" t="s">
        <v>37</v>
      </c>
      <c r="AG6" s="167" t="s">
        <v>37</v>
      </c>
      <c r="AH6" s="212" t="s">
        <v>38</v>
      </c>
      <c r="AI6" s="212" t="s">
        <v>38</v>
      </c>
      <c r="AJ6" s="217" t="s">
        <v>39</v>
      </c>
      <c r="AK6" s="217" t="s">
        <v>39</v>
      </c>
      <c r="AL6" s="217" t="s">
        <v>39</v>
      </c>
      <c r="AM6" s="217" t="s">
        <v>39</v>
      </c>
      <c r="AN6" s="217" t="s">
        <v>39</v>
      </c>
      <c r="AO6" s="232" t="s">
        <v>44</v>
      </c>
      <c r="AP6" s="232" t="s">
        <v>44</v>
      </c>
      <c r="AQ6" s="232" t="s">
        <v>44</v>
      </c>
      <c r="AR6" s="232" t="s">
        <v>44</v>
      </c>
      <c r="AS6" s="289" t="s">
        <v>75</v>
      </c>
      <c r="AT6" s="220" t="s">
        <v>37</v>
      </c>
      <c r="AU6" s="212" t="s">
        <v>38</v>
      </c>
      <c r="AV6" s="212" t="s">
        <v>38</v>
      </c>
      <c r="AW6" s="217" t="s">
        <v>39</v>
      </c>
      <c r="AX6" s="217" t="s">
        <v>39</v>
      </c>
      <c r="AY6" s="289" t="s">
        <v>75</v>
      </c>
      <c r="AZ6" s="220" t="s">
        <v>37</v>
      </c>
      <c r="BA6" s="300" t="s">
        <v>37</v>
      </c>
      <c r="BB6" s="426" t="s">
        <v>106</v>
      </c>
      <c r="BC6" s="427"/>
      <c r="BD6" s="427"/>
      <c r="BE6" s="427"/>
      <c r="BF6" s="427"/>
      <c r="BG6" s="361" t="s">
        <v>138</v>
      </c>
      <c r="BH6" s="210" t="s">
        <v>138</v>
      </c>
      <c r="BI6" s="210" t="s">
        <v>138</v>
      </c>
      <c r="BJ6" s="362" t="s">
        <v>138</v>
      </c>
      <c r="BK6" s="364" t="s">
        <v>84</v>
      </c>
      <c r="BL6" s="155">
        <f aca="true" t="shared" si="12" ref="BL6:BL33">COUNTIF(C6:BK6,"па")</f>
        <v>6</v>
      </c>
      <c r="BM6" s="233">
        <f t="shared" si="0"/>
        <v>2</v>
      </c>
      <c r="BN6" s="183">
        <f t="shared" si="1"/>
        <v>4</v>
      </c>
      <c r="BO6" s="126">
        <v>0</v>
      </c>
      <c r="BP6" s="158">
        <v>0</v>
      </c>
      <c r="BQ6" s="230">
        <v>0</v>
      </c>
      <c r="BR6" s="313">
        <v>0</v>
      </c>
      <c r="BS6" s="310">
        <f t="shared" si="2"/>
        <v>4</v>
      </c>
      <c r="BT6" s="227">
        <f t="shared" si="11"/>
        <v>7</v>
      </c>
      <c r="BU6" s="75">
        <f>COUNTIF(C6:BK6,"мо")</f>
        <v>0</v>
      </c>
      <c r="BV6" s="286">
        <f t="shared" si="3"/>
        <v>0</v>
      </c>
      <c r="BW6" s="75">
        <f>COUNTIF(C6:BD6,"х")</f>
        <v>0</v>
      </c>
      <c r="BX6" s="75">
        <f>COUNTIF(C6:BK6,"ог")</f>
        <v>0</v>
      </c>
      <c r="BY6" s="224">
        <v>0</v>
      </c>
      <c r="BZ6" s="82">
        <f>COUNTIF(C6:BY6,"фк/мм")</f>
        <v>0</v>
      </c>
      <c r="CA6" s="78">
        <f>COUNTIF(C6:BZ6,"фа/фк")</f>
        <v>0</v>
      </c>
      <c r="CB6" s="78">
        <f>COUNTIF(C6:CA6,"па/фк")</f>
        <v>0</v>
      </c>
      <c r="CC6" s="82">
        <f>COUNTIF(C6:BK6,"ос")</f>
        <v>0</v>
      </c>
      <c r="CD6" s="75">
        <f>COUNTIF(C6:BK6,"Тс")</f>
        <v>0</v>
      </c>
      <c r="CE6" s="75">
        <f>COUNTIF(C6:BK6,"хс")</f>
        <v>0</v>
      </c>
      <c r="CF6" s="75">
        <v>0</v>
      </c>
      <c r="CG6" s="72">
        <f>COUNTIF(C6:CF6,"ох")</f>
        <v>0</v>
      </c>
      <c r="CH6" s="127">
        <f>COUNTIF(C6:BK6,"фт")</f>
        <v>0</v>
      </c>
      <c r="CI6" s="164">
        <f>COUNTIF(C6:BK6,"лд")</f>
        <v>0</v>
      </c>
      <c r="CJ6" s="75">
        <f>COUNTIF(C6:BK6,"мм")</f>
        <v>0</v>
      </c>
      <c r="CK6" s="75">
        <f>COUNTIF(C6:BK6,"мм/")</f>
        <v>0</v>
      </c>
      <c r="CL6" s="169">
        <f>COUNTIF(AO6:BK6,"фк/фа")</f>
        <v>0</v>
      </c>
      <c r="CM6" s="176">
        <f t="shared" si="8"/>
        <v>0</v>
      </c>
      <c r="CN6" s="172">
        <v>19</v>
      </c>
      <c r="CO6" s="75"/>
      <c r="CP6" s="208"/>
      <c r="CQ6" s="76">
        <f>COUNTIF(C6:CP6,"фл")</f>
        <v>0</v>
      </c>
      <c r="CR6" s="128">
        <v>0</v>
      </c>
      <c r="CS6" s="80">
        <f>COUNTIF(C6:CR6,"пфс")</f>
        <v>0</v>
      </c>
      <c r="CT6" s="72">
        <v>0</v>
      </c>
      <c r="CU6" s="78">
        <v>0</v>
      </c>
      <c r="CV6" s="124">
        <v>6</v>
      </c>
      <c r="CW6" s="68"/>
      <c r="CX6" s="68"/>
    </row>
    <row r="7" spans="1:102" ht="18" customHeight="1" thickBot="1">
      <c r="A7" s="394"/>
      <c r="B7" s="249" t="s">
        <v>4</v>
      </c>
      <c r="C7" s="267" t="s">
        <v>56</v>
      </c>
      <c r="D7" s="89" t="s">
        <v>56</v>
      </c>
      <c r="F7" s="289" t="s">
        <v>75</v>
      </c>
      <c r="G7" s="4"/>
      <c r="H7" s="4"/>
      <c r="I7" s="204" t="s">
        <v>56</v>
      </c>
      <c r="J7" s="213" t="s">
        <v>45</v>
      </c>
      <c r="K7" s="213" t="s">
        <v>45</v>
      </c>
      <c r="L7" s="213" t="s">
        <v>45</v>
      </c>
      <c r="M7" s="213" t="s">
        <v>45</v>
      </c>
      <c r="N7" s="213" t="s">
        <v>45</v>
      </c>
      <c r="O7" s="213" t="s">
        <v>45</v>
      </c>
      <c r="P7" s="4"/>
      <c r="Q7" s="205" t="s">
        <v>138</v>
      </c>
      <c r="R7" s="214" t="s">
        <v>45</v>
      </c>
      <c r="S7" s="205" t="s">
        <v>138</v>
      </c>
      <c r="T7" s="214" t="s">
        <v>45</v>
      </c>
      <c r="U7" s="89" t="s">
        <v>56</v>
      </c>
      <c r="V7" s="4"/>
      <c r="W7" s="89" t="s">
        <v>56</v>
      </c>
      <c r="X7" s="204" t="s">
        <v>56</v>
      </c>
      <c r="Y7" s="4"/>
      <c r="AA7" s="4"/>
      <c r="AB7" s="232" t="s">
        <v>44</v>
      </c>
      <c r="AC7" s="232" t="s">
        <v>44</v>
      </c>
      <c r="AD7" s="271" t="s">
        <v>44</v>
      </c>
      <c r="AE7" s="260" t="s">
        <v>37</v>
      </c>
      <c r="AF7" s="167" t="s">
        <v>37</v>
      </c>
      <c r="AG7" s="167" t="s">
        <v>37</v>
      </c>
      <c r="AH7" s="4"/>
      <c r="AI7" s="89" t="s">
        <v>56</v>
      </c>
      <c r="AJ7" s="217" t="s">
        <v>39</v>
      </c>
      <c r="AK7" s="217" t="s">
        <v>39</v>
      </c>
      <c r="AL7" s="217" t="s">
        <v>39</v>
      </c>
      <c r="AM7" s="217" t="s">
        <v>39</v>
      </c>
      <c r="AN7" s="217" t="s">
        <v>39</v>
      </c>
      <c r="AO7" s="289" t="s">
        <v>75</v>
      </c>
      <c r="AP7" s="289" t="s">
        <v>75</v>
      </c>
      <c r="AQ7" s="289" t="s">
        <v>75</v>
      </c>
      <c r="AR7" s="89" t="s">
        <v>56</v>
      </c>
      <c r="AS7" s="232" t="s">
        <v>44</v>
      </c>
      <c r="AT7" s="167" t="s">
        <v>37</v>
      </c>
      <c r="AU7" s="82"/>
      <c r="AV7" s="82" t="s">
        <v>56</v>
      </c>
      <c r="AW7" s="217" t="s">
        <v>39</v>
      </c>
      <c r="AX7" s="326" t="s">
        <v>39</v>
      </c>
      <c r="AY7" s="4"/>
      <c r="AZ7" s="167" t="s">
        <v>37</v>
      </c>
      <c r="BA7" s="273" t="s">
        <v>37</v>
      </c>
      <c r="BB7" s="428"/>
      <c r="BC7" s="429"/>
      <c r="BD7" s="429"/>
      <c r="BE7" s="429"/>
      <c r="BF7" s="429"/>
      <c r="BG7" s="397" t="s">
        <v>115</v>
      </c>
      <c r="BH7" s="398"/>
      <c r="BI7" s="398"/>
      <c r="BJ7" s="399"/>
      <c r="BK7" s="365"/>
      <c r="BL7" s="155">
        <f>COUNTIF(C7:BK7,"па")</f>
        <v>6</v>
      </c>
      <c r="BM7" s="233">
        <f>COUNTIF(C7:BL7,"фх(эл)")</f>
        <v>4</v>
      </c>
      <c r="BN7" s="183">
        <f>COUNTIF(C7:BM7,"та")</f>
        <v>4</v>
      </c>
      <c r="BO7" s="129">
        <v>0</v>
      </c>
      <c r="BP7" s="159">
        <v>0</v>
      </c>
      <c r="BQ7" s="230">
        <v>0</v>
      </c>
      <c r="BR7" s="313">
        <v>4</v>
      </c>
      <c r="BS7" s="310">
        <f>COUNTIF(C7:BR7,"пф")</f>
        <v>0</v>
      </c>
      <c r="BT7" s="227">
        <f>COUNTIF(C7:BS7,"фа")</f>
        <v>7</v>
      </c>
      <c r="BU7" s="75">
        <f>COUNTIF(C7:BK7,"мо")</f>
        <v>0</v>
      </c>
      <c r="BV7" s="286">
        <f>COUNTIF(C7:BU7,"пр")</f>
        <v>0</v>
      </c>
      <c r="BW7" s="76">
        <f>COUNTIF(C7:BD7,"х")</f>
        <v>0</v>
      </c>
      <c r="BX7" s="75">
        <f>COUNTIF(C7:BK7,"ог")</f>
        <v>0</v>
      </c>
      <c r="BY7" s="224">
        <v>0</v>
      </c>
      <c r="BZ7" s="82">
        <f>COUNTIF(C7:BY7,"фк/мм")</f>
        <v>0</v>
      </c>
      <c r="CA7" s="78">
        <f>COUNTIF(C7:BZ7,"фа/фк")</f>
        <v>0</v>
      </c>
      <c r="CB7" s="78">
        <f>COUNTIF(C7:CA7,"па/фк")</f>
        <v>0</v>
      </c>
      <c r="CC7" s="82">
        <f>COUNTIF(C7:BK7,"ос")</f>
        <v>0</v>
      </c>
      <c r="CD7" s="75">
        <f>COUNTIF(C7:BK7,"Тс")</f>
        <v>0</v>
      </c>
      <c r="CE7" s="82">
        <f>COUNTIF(C7:BK7,"хс")</f>
        <v>0</v>
      </c>
      <c r="CF7" s="75">
        <v>0</v>
      </c>
      <c r="CG7" s="72">
        <f>COUNTIF(C7:CF7,"ох")</f>
        <v>8</v>
      </c>
      <c r="CH7" s="127">
        <f>COUNTIF(C7:BK7,"фт")</f>
        <v>0</v>
      </c>
      <c r="CI7" s="164">
        <f>COUNTIF(C7:BK7,"лд")</f>
        <v>0</v>
      </c>
      <c r="CJ7" s="75">
        <f>COUNTIF(C7:BK7,"мм")</f>
        <v>0</v>
      </c>
      <c r="CK7" s="75">
        <f>COUNTIF(C7:BK7,"мм/")</f>
        <v>0</v>
      </c>
      <c r="CL7" s="169">
        <f>COUNTIF(AO7:BK7,"фк/фа")</f>
        <v>0</v>
      </c>
      <c r="CM7" s="176">
        <f>COUNTIF(C7:CL7,"фк")</f>
        <v>9</v>
      </c>
      <c r="CN7" s="173">
        <v>17</v>
      </c>
      <c r="CO7" s="75"/>
      <c r="CP7" s="208"/>
      <c r="CQ7" s="127">
        <f>COUNTIF(C7:CP7,"фл")</f>
        <v>0</v>
      </c>
      <c r="CR7" s="128">
        <v>4</v>
      </c>
      <c r="CS7" s="80">
        <f>COUNTIF(C7:CR7,"пфс")</f>
        <v>0</v>
      </c>
      <c r="CT7" s="72">
        <v>0</v>
      </c>
      <c r="CU7" s="78">
        <v>0</v>
      </c>
      <c r="CV7" s="124">
        <v>6</v>
      </c>
      <c r="CW7" s="68"/>
      <c r="CX7" s="68"/>
    </row>
    <row r="8" spans="1:102" ht="18" customHeight="1" thickBot="1">
      <c r="A8" s="85"/>
      <c r="B8" s="250" t="s">
        <v>36</v>
      </c>
      <c r="C8" s="93"/>
      <c r="D8" s="69"/>
      <c r="E8" s="69"/>
      <c r="F8" s="69"/>
      <c r="G8" s="69"/>
      <c r="H8" s="69"/>
      <c r="I8" s="69"/>
      <c r="J8" s="334" t="s">
        <v>45</v>
      </c>
      <c r="K8" s="334" t="s">
        <v>45</v>
      </c>
      <c r="L8" s="334" t="s">
        <v>45</v>
      </c>
      <c r="M8" s="334" t="s">
        <v>45</v>
      </c>
      <c r="N8" s="334" t="s">
        <v>45</v>
      </c>
      <c r="O8" s="334" t="s">
        <v>45</v>
      </c>
      <c r="P8" s="69"/>
      <c r="Q8" s="69"/>
      <c r="R8" s="334" t="s">
        <v>45</v>
      </c>
      <c r="S8" s="9"/>
      <c r="T8" s="334" t="s">
        <v>45</v>
      </c>
      <c r="U8" s="9"/>
      <c r="V8" s="9"/>
      <c r="W8" s="69"/>
      <c r="X8" s="69"/>
      <c r="Y8" s="69"/>
      <c r="Z8" s="69"/>
      <c r="AA8" s="69"/>
      <c r="AB8" s="69"/>
      <c r="AC8" s="69"/>
      <c r="AD8" s="91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91"/>
      <c r="BB8" s="93"/>
      <c r="BC8" s="69"/>
      <c r="BD8" s="69"/>
      <c r="BE8" s="69"/>
      <c r="BF8" s="91"/>
      <c r="BG8" s="368"/>
      <c r="BH8" s="100"/>
      <c r="BI8" s="170"/>
      <c r="BJ8" s="369"/>
      <c r="BK8" s="366"/>
      <c r="BL8" s="155">
        <f t="shared" si="12"/>
        <v>0</v>
      </c>
      <c r="BM8" s="233">
        <f t="shared" si="0"/>
        <v>0</v>
      </c>
      <c r="BN8" s="183">
        <f t="shared" si="1"/>
        <v>0</v>
      </c>
      <c r="BO8" s="131">
        <v>0</v>
      </c>
      <c r="BP8" s="160">
        <v>6</v>
      </c>
      <c r="BQ8" s="230">
        <v>0</v>
      </c>
      <c r="BR8" s="314">
        <v>4</v>
      </c>
      <c r="BS8" s="310">
        <f t="shared" si="2"/>
        <v>0</v>
      </c>
      <c r="BT8" s="227">
        <f t="shared" si="11"/>
        <v>0</v>
      </c>
      <c r="BU8" s="132">
        <f aca="true" t="shared" si="13" ref="BU8:BU13">COUNTIF(C8:BK8,"мо")</f>
        <v>0</v>
      </c>
      <c r="BV8" s="286">
        <f t="shared" si="3"/>
        <v>0</v>
      </c>
      <c r="BW8" s="133">
        <f>COUNTIF(C8:BD8,"х")</f>
        <v>0</v>
      </c>
      <c r="BX8" s="133">
        <f aca="true" t="shared" si="14" ref="BX8:BX13">COUNTIF(C8:BK8,"ог")</f>
        <v>0</v>
      </c>
      <c r="BY8" s="224">
        <v>6</v>
      </c>
      <c r="BZ8" s="82">
        <f t="shared" si="4"/>
        <v>0</v>
      </c>
      <c r="CA8" s="78">
        <f t="shared" si="5"/>
        <v>0</v>
      </c>
      <c r="CB8" s="78">
        <f t="shared" si="6"/>
        <v>0</v>
      </c>
      <c r="CC8" s="133">
        <f aca="true" t="shared" si="15" ref="CC8:CC13">COUNTIF(C8:BK8,"ос")</f>
        <v>0</v>
      </c>
      <c r="CD8" s="132">
        <f aca="true" t="shared" si="16" ref="CD8:CD13">COUNTIF(C8:BK8,"Тс")</f>
        <v>0</v>
      </c>
      <c r="CE8" s="132">
        <f aca="true" t="shared" si="17" ref="CE8:CE13">COUNTIF(C8:BK8,"хс")</f>
        <v>0</v>
      </c>
      <c r="CF8" s="132">
        <v>0</v>
      </c>
      <c r="CG8" s="72">
        <f t="shared" si="7"/>
        <v>8</v>
      </c>
      <c r="CH8" s="133">
        <f aca="true" t="shared" si="18" ref="CH8:CH13">COUNTIF(C8:BK8,"фт")</f>
        <v>0</v>
      </c>
      <c r="CI8" s="164">
        <f aca="true" t="shared" si="19" ref="CI8:CI13">COUNTIF(C8:BK8,"лд")</f>
        <v>0</v>
      </c>
      <c r="CJ8" s="76">
        <f aca="true" t="shared" si="20" ref="CJ8:CJ13">COUNTIF(C8:BK8,"мм")</f>
        <v>0</v>
      </c>
      <c r="CK8" s="76">
        <f aca="true" t="shared" si="21" ref="CK8:CK13">COUNTIF(C8:BK8,"мм/")</f>
        <v>0</v>
      </c>
      <c r="CL8" s="169">
        <f>COUNTIF(AK8:BK8,"фк/фа")</f>
        <v>0</v>
      </c>
      <c r="CM8" s="176">
        <f t="shared" si="8"/>
        <v>0</v>
      </c>
      <c r="CN8" s="174">
        <v>3</v>
      </c>
      <c r="CO8" s="75"/>
      <c r="CP8" s="133"/>
      <c r="CQ8" s="133">
        <f t="shared" si="9"/>
        <v>0</v>
      </c>
      <c r="CR8" s="128">
        <v>0</v>
      </c>
      <c r="CS8" s="80">
        <f t="shared" si="10"/>
        <v>0</v>
      </c>
      <c r="CT8" s="72">
        <v>5</v>
      </c>
      <c r="CU8" s="78">
        <v>6</v>
      </c>
      <c r="CV8" s="124">
        <v>0</v>
      </c>
      <c r="CW8" s="68"/>
      <c r="CX8" s="68"/>
    </row>
    <row r="9" spans="1:100" s="68" customFormat="1" ht="15.75" thickBot="1">
      <c r="A9" s="395" t="s">
        <v>6</v>
      </c>
      <c r="B9" s="247" t="s">
        <v>2</v>
      </c>
      <c r="C9" s="266" t="s">
        <v>45</v>
      </c>
      <c r="D9" s="213" t="s">
        <v>45</v>
      </c>
      <c r="E9" s="213" t="s">
        <v>45</v>
      </c>
      <c r="F9" s="213" t="s">
        <v>45</v>
      </c>
      <c r="G9" s="213" t="s">
        <v>45</v>
      </c>
      <c r="H9" s="213" t="s">
        <v>45</v>
      </c>
      <c r="I9" s="213" t="s">
        <v>45</v>
      </c>
      <c r="J9" s="204"/>
      <c r="K9" s="204"/>
      <c r="L9" s="204"/>
      <c r="M9" s="206" t="s">
        <v>47</v>
      </c>
      <c r="N9" s="206" t="s">
        <v>47</v>
      </c>
      <c r="O9" s="206" t="s">
        <v>47</v>
      </c>
      <c r="P9" s="206" t="s">
        <v>47</v>
      </c>
      <c r="Q9" s="206" t="s">
        <v>47</v>
      </c>
      <c r="R9" s="206" t="s">
        <v>47</v>
      </c>
      <c r="S9" s="206" t="s">
        <v>47</v>
      </c>
      <c r="T9" s="206" t="s">
        <v>47</v>
      </c>
      <c r="U9" s="206" t="s">
        <v>47</v>
      </c>
      <c r="V9" s="206" t="s">
        <v>47</v>
      </c>
      <c r="W9" s="211" t="s">
        <v>38</v>
      </c>
      <c r="Y9" s="212" t="s">
        <v>38</v>
      </c>
      <c r="Z9" s="289" t="s">
        <v>75</v>
      </c>
      <c r="AA9" s="290" t="s">
        <v>75</v>
      </c>
      <c r="AB9" s="211" t="s">
        <v>38</v>
      </c>
      <c r="AC9" s="204"/>
      <c r="AD9" s="272" t="s">
        <v>38</v>
      </c>
      <c r="AE9" s="388" t="s">
        <v>109</v>
      </c>
      <c r="AF9" s="389"/>
      <c r="AG9" s="389"/>
      <c r="AH9" s="389"/>
      <c r="AI9" s="389"/>
      <c r="AJ9" s="389"/>
      <c r="AK9" s="389"/>
      <c r="AL9" s="389"/>
      <c r="AM9" s="389"/>
      <c r="AN9" s="389"/>
      <c r="AO9" s="389"/>
      <c r="AP9" s="389"/>
      <c r="AQ9" s="389"/>
      <c r="AR9" s="389"/>
      <c r="AS9" s="389"/>
      <c r="AT9" s="389"/>
      <c r="AU9" s="389"/>
      <c r="AV9" s="389"/>
      <c r="AW9" s="389"/>
      <c r="AX9" s="389"/>
      <c r="AY9" s="389"/>
      <c r="AZ9" s="389"/>
      <c r="BA9" s="389"/>
      <c r="BB9" s="389"/>
      <c r="BC9" s="389"/>
      <c r="BD9" s="389"/>
      <c r="BE9" s="389"/>
      <c r="BF9" s="390"/>
      <c r="BG9" s="440" t="s">
        <v>120</v>
      </c>
      <c r="BH9" s="441"/>
      <c r="BI9" s="441"/>
      <c r="BJ9" s="442"/>
      <c r="BK9" s="443" t="s">
        <v>83</v>
      </c>
      <c r="BL9" s="155">
        <f t="shared" si="12"/>
        <v>0</v>
      </c>
      <c r="BM9" s="233">
        <f t="shared" si="0"/>
        <v>2</v>
      </c>
      <c r="BN9" s="183">
        <f t="shared" si="1"/>
        <v>0</v>
      </c>
      <c r="BO9" s="74">
        <v>0</v>
      </c>
      <c r="BP9" s="155">
        <v>0</v>
      </c>
      <c r="BQ9" s="230">
        <v>0</v>
      </c>
      <c r="BR9" s="315">
        <v>0</v>
      </c>
      <c r="BS9" s="310">
        <f t="shared" si="2"/>
        <v>4</v>
      </c>
      <c r="BT9" s="227">
        <f t="shared" si="11"/>
        <v>0</v>
      </c>
      <c r="BU9" s="75">
        <f>COUNTIF(C9:BK9,"мо")</f>
        <v>0</v>
      </c>
      <c r="BV9" s="286">
        <f t="shared" si="3"/>
        <v>10</v>
      </c>
      <c r="BW9" s="76">
        <f>COUNTIF(C9:BD9,"х")</f>
        <v>0</v>
      </c>
      <c r="BX9" s="75">
        <f>COUNTIF(C9:BK9,"ог")</f>
        <v>0</v>
      </c>
      <c r="BY9" s="224">
        <v>5</v>
      </c>
      <c r="BZ9" s="82">
        <f>COUNTIF(C9:BY9,"фк/мм")</f>
        <v>0</v>
      </c>
      <c r="CA9" s="78">
        <f>COUNTIF(C9:BZ9,"фа/фк")</f>
        <v>0</v>
      </c>
      <c r="CB9" s="78">
        <f>COUNTIF(C9:CA9,"па/фк")</f>
        <v>0</v>
      </c>
      <c r="CC9" s="77">
        <f>COUNTIF(C9:BK9,"ос")</f>
        <v>0</v>
      </c>
      <c r="CD9" s="75">
        <f>COUNTIF(C9:BK9,"Тс")</f>
        <v>0</v>
      </c>
      <c r="CE9" s="75">
        <f>COUNTIF(C9:BK9,"хс")</f>
        <v>0</v>
      </c>
      <c r="CF9" s="75">
        <v>0</v>
      </c>
      <c r="CG9" s="72">
        <f>COUNTIF(C9:CF9,"ох")</f>
        <v>7</v>
      </c>
      <c r="CH9" s="77">
        <f>COUNTIF(C9:BK9,"фт")</f>
        <v>0</v>
      </c>
      <c r="CI9" s="164">
        <f>COUNTIF(C9:BK9,"лд")</f>
        <v>0</v>
      </c>
      <c r="CJ9" s="77">
        <f>COUNTIF(C9:BK9,"мм")</f>
        <v>0</v>
      </c>
      <c r="CK9" s="77">
        <f>COUNTIF(C9:BK9,"мм/")</f>
        <v>0</v>
      </c>
      <c r="CL9" s="169">
        <f>COUNTIF(BB9:BK9,"фк/фа")</f>
        <v>0</v>
      </c>
      <c r="CM9" s="176">
        <f t="shared" si="8"/>
        <v>0</v>
      </c>
      <c r="CN9" s="175">
        <v>0</v>
      </c>
      <c r="CO9" s="75"/>
      <c r="CP9" s="236"/>
      <c r="CQ9" s="78">
        <f>COUNTIF(C9:CP9,"фл")</f>
        <v>0</v>
      </c>
      <c r="CR9" s="79">
        <v>0</v>
      </c>
      <c r="CS9" s="80">
        <f>COUNTIF(C9:CR9,"пфс")</f>
        <v>0</v>
      </c>
      <c r="CT9" s="72">
        <v>0</v>
      </c>
      <c r="CU9" s="78">
        <v>0</v>
      </c>
      <c r="CV9" s="124">
        <v>0</v>
      </c>
    </row>
    <row r="10" spans="1:102" ht="15.75" thickBot="1">
      <c r="A10" s="396"/>
      <c r="B10" s="249" t="s">
        <v>3</v>
      </c>
      <c r="C10" s="257" t="s">
        <v>45</v>
      </c>
      <c r="D10" s="214" t="s">
        <v>45</v>
      </c>
      <c r="E10" s="214" t="s">
        <v>45</v>
      </c>
      <c r="F10" s="214" t="s">
        <v>45</v>
      </c>
      <c r="G10" s="214" t="s">
        <v>45</v>
      </c>
      <c r="H10" s="214" t="s">
        <v>45</v>
      </c>
      <c r="I10" s="214" t="s">
        <v>45</v>
      </c>
      <c r="J10" s="4"/>
      <c r="K10" s="4"/>
      <c r="L10" s="4"/>
      <c r="M10" s="205" t="s">
        <v>47</v>
      </c>
      <c r="N10" s="205" t="s">
        <v>47</v>
      </c>
      <c r="O10" s="205" t="s">
        <v>47</v>
      </c>
      <c r="P10" s="205" t="s">
        <v>47</v>
      </c>
      <c r="Q10" s="205" t="s">
        <v>47</v>
      </c>
      <c r="R10" s="205" t="s">
        <v>47</v>
      </c>
      <c r="S10" s="205" t="s">
        <v>47</v>
      </c>
      <c r="T10" s="205" t="s">
        <v>47</v>
      </c>
      <c r="U10" s="205" t="s">
        <v>47</v>
      </c>
      <c r="V10" s="205" t="s">
        <v>47</v>
      </c>
      <c r="W10" s="4"/>
      <c r="X10" s="212" t="s">
        <v>38</v>
      </c>
      <c r="Y10" s="290" t="s">
        <v>75</v>
      </c>
      <c r="AA10" s="4"/>
      <c r="AB10" s="4"/>
      <c r="AC10" s="4"/>
      <c r="AD10" s="11"/>
      <c r="AE10" s="12"/>
      <c r="AF10" s="4"/>
      <c r="AG10" s="4"/>
      <c r="AH10" s="4"/>
      <c r="AI10" s="4"/>
      <c r="AJ10" s="4"/>
      <c r="AK10" s="4"/>
      <c r="AL10" s="4"/>
      <c r="AM10" s="212" t="s">
        <v>38</v>
      </c>
      <c r="AO10" s="4"/>
      <c r="AP10" s="4"/>
      <c r="AQ10" s="167" t="s">
        <v>37</v>
      </c>
      <c r="AR10" s="4"/>
      <c r="AS10" s="4"/>
      <c r="AT10" s="337"/>
      <c r="AU10" s="4"/>
      <c r="AV10" s="4"/>
      <c r="AW10" s="212" t="s">
        <v>38</v>
      </c>
      <c r="AX10" s="212" t="s">
        <v>38</v>
      </c>
      <c r="AY10" s="4"/>
      <c r="AZ10" s="4"/>
      <c r="BA10" s="11"/>
      <c r="BB10" s="263" t="s">
        <v>37</v>
      </c>
      <c r="BC10" s="240" t="s">
        <v>37</v>
      </c>
      <c r="BD10" s="263" t="s">
        <v>37</v>
      </c>
      <c r="BE10" s="240" t="s">
        <v>37</v>
      </c>
      <c r="BF10" s="240" t="s">
        <v>37</v>
      </c>
      <c r="BG10" s="89" t="s">
        <v>56</v>
      </c>
      <c r="BH10" s="89" t="s">
        <v>56</v>
      </c>
      <c r="BI10" s="289" t="s">
        <v>75</v>
      </c>
      <c r="BJ10" s="289" t="s">
        <v>75</v>
      </c>
      <c r="BK10" s="444"/>
      <c r="BL10" s="155">
        <f t="shared" si="12"/>
        <v>6</v>
      </c>
      <c r="BM10" s="233">
        <f t="shared" si="0"/>
        <v>3</v>
      </c>
      <c r="BN10" s="183">
        <f t="shared" si="1"/>
        <v>0</v>
      </c>
      <c r="BO10" s="126">
        <v>0</v>
      </c>
      <c r="BP10" s="158">
        <v>0</v>
      </c>
      <c r="BQ10" s="230">
        <v>4</v>
      </c>
      <c r="BR10" s="313">
        <v>0</v>
      </c>
      <c r="BS10" s="310">
        <f t="shared" si="2"/>
        <v>4</v>
      </c>
      <c r="BT10" s="227">
        <f t="shared" si="11"/>
        <v>0</v>
      </c>
      <c r="BU10" s="75">
        <f t="shared" si="13"/>
        <v>0</v>
      </c>
      <c r="BV10" s="286">
        <f t="shared" si="3"/>
        <v>10</v>
      </c>
      <c r="BW10" s="82">
        <f>COUNTIF(C10:BA10,"х")</f>
        <v>0</v>
      </c>
      <c r="BX10" s="75">
        <f t="shared" si="14"/>
        <v>0</v>
      </c>
      <c r="BY10" s="224">
        <v>5</v>
      </c>
      <c r="BZ10" s="82">
        <f t="shared" si="4"/>
        <v>0</v>
      </c>
      <c r="CA10" s="78">
        <f t="shared" si="5"/>
        <v>0</v>
      </c>
      <c r="CB10" s="78">
        <f t="shared" si="6"/>
        <v>0</v>
      </c>
      <c r="CC10" s="130">
        <f t="shared" si="15"/>
        <v>0</v>
      </c>
      <c r="CD10" s="75">
        <f t="shared" si="16"/>
        <v>0</v>
      </c>
      <c r="CE10" s="75">
        <f t="shared" si="17"/>
        <v>0</v>
      </c>
      <c r="CF10" s="75">
        <v>0</v>
      </c>
      <c r="CG10" s="72">
        <f t="shared" si="7"/>
        <v>7</v>
      </c>
      <c r="CH10" s="82">
        <f t="shared" si="18"/>
        <v>0</v>
      </c>
      <c r="CI10" s="164">
        <f t="shared" si="19"/>
        <v>0</v>
      </c>
      <c r="CJ10" s="75">
        <f t="shared" si="20"/>
        <v>0</v>
      </c>
      <c r="CK10" s="75">
        <f t="shared" si="21"/>
        <v>0</v>
      </c>
      <c r="CL10" s="169">
        <f>COUNTIF(AK10:BK10,"фк/фа")</f>
        <v>0</v>
      </c>
      <c r="CM10" s="176">
        <f t="shared" si="8"/>
        <v>2</v>
      </c>
      <c r="CN10" s="176">
        <v>14</v>
      </c>
      <c r="CO10" s="75"/>
      <c r="CP10" s="236"/>
      <c r="CQ10" s="82">
        <f t="shared" si="9"/>
        <v>0</v>
      </c>
      <c r="CR10" s="128">
        <v>0</v>
      </c>
      <c r="CS10" s="80">
        <f t="shared" si="10"/>
        <v>0</v>
      </c>
      <c r="CT10" s="72">
        <v>0</v>
      </c>
      <c r="CU10" s="78">
        <v>0</v>
      </c>
      <c r="CV10" s="124">
        <v>0</v>
      </c>
      <c r="CW10" s="68"/>
      <c r="CX10" s="68"/>
    </row>
    <row r="11" spans="1:102" ht="15.75" thickBot="1">
      <c r="A11" s="396"/>
      <c r="B11" s="284" t="s">
        <v>33</v>
      </c>
      <c r="C11" s="4"/>
      <c r="D11" s="4"/>
      <c r="E11" s="256" t="s">
        <v>138</v>
      </c>
      <c r="F11" s="4"/>
      <c r="G11" s="256" t="s">
        <v>138</v>
      </c>
      <c r="H11" s="256" t="s">
        <v>138</v>
      </c>
      <c r="I11" s="4"/>
      <c r="K11" s="256" t="s">
        <v>138</v>
      </c>
      <c r="M11" s="89"/>
      <c r="N11" s="89"/>
      <c r="O11" s="89"/>
      <c r="P11" s="89"/>
      <c r="Q11" s="90"/>
      <c r="R11" s="90"/>
      <c r="S11" s="89"/>
      <c r="T11" s="4"/>
      <c r="U11" s="4"/>
      <c r="V11" s="89"/>
      <c r="X11" s="89"/>
      <c r="Y11" s="205" t="s">
        <v>138</v>
      </c>
      <c r="Z11" s="212" t="s">
        <v>38</v>
      </c>
      <c r="AA11" s="4"/>
      <c r="AB11" s="205" t="s">
        <v>138</v>
      </c>
      <c r="AC11" s="4"/>
      <c r="AD11" s="370" t="s">
        <v>138</v>
      </c>
      <c r="AE11" s="261" t="s">
        <v>38</v>
      </c>
      <c r="AF11" s="212" t="s">
        <v>38</v>
      </c>
      <c r="AH11" s="232" t="s">
        <v>44</v>
      </c>
      <c r="AJ11" s="232" t="s">
        <v>44</v>
      </c>
      <c r="AK11" s="232" t="s">
        <v>44</v>
      </c>
      <c r="AL11" s="232" t="s">
        <v>44</v>
      </c>
      <c r="AM11" s="256" t="s">
        <v>138</v>
      </c>
      <c r="AN11" s="212" t="s">
        <v>38</v>
      </c>
      <c r="AO11" s="4"/>
      <c r="AP11" s="4"/>
      <c r="AQ11" s="167" t="s">
        <v>37</v>
      </c>
      <c r="AR11" s="289" t="s">
        <v>75</v>
      </c>
      <c r="AS11" s="4"/>
      <c r="AT11" s="4"/>
      <c r="AU11" s="4"/>
      <c r="AV11" s="4"/>
      <c r="AW11" s="289" t="s">
        <v>75</v>
      </c>
      <c r="AX11" s="289" t="s">
        <v>75</v>
      </c>
      <c r="AY11" s="256" t="s">
        <v>138</v>
      </c>
      <c r="AZ11" s="4"/>
      <c r="BA11" s="11"/>
      <c r="BB11" s="263" t="s">
        <v>37</v>
      </c>
      <c r="BC11" s="240" t="s">
        <v>37</v>
      </c>
      <c r="BD11" s="263" t="s">
        <v>37</v>
      </c>
      <c r="BE11" s="304" t="s">
        <v>37</v>
      </c>
      <c r="BF11" s="304" t="s">
        <v>37</v>
      </c>
      <c r="BG11" s="407" t="s">
        <v>113</v>
      </c>
      <c r="BH11" s="408"/>
      <c r="BI11" s="408"/>
      <c r="BJ11" s="409"/>
      <c r="BK11" s="339" t="s">
        <v>81</v>
      </c>
      <c r="BL11" s="155">
        <f t="shared" si="12"/>
        <v>6</v>
      </c>
      <c r="BM11" s="233">
        <f t="shared" si="0"/>
        <v>3</v>
      </c>
      <c r="BN11" s="183">
        <f t="shared" si="1"/>
        <v>4</v>
      </c>
      <c r="BO11" s="126">
        <v>0</v>
      </c>
      <c r="BP11" s="159">
        <v>0</v>
      </c>
      <c r="BQ11" s="230">
        <v>0</v>
      </c>
      <c r="BR11" s="313">
        <v>0</v>
      </c>
      <c r="BS11" s="310">
        <f t="shared" si="2"/>
        <v>4</v>
      </c>
      <c r="BT11" s="227">
        <f t="shared" si="11"/>
        <v>0</v>
      </c>
      <c r="BU11" s="75">
        <f t="shared" si="13"/>
        <v>0</v>
      </c>
      <c r="BV11" s="286">
        <f t="shared" si="3"/>
        <v>0</v>
      </c>
      <c r="BW11" s="75">
        <f>COUNTIF(C11:BA11,"х")</f>
        <v>0</v>
      </c>
      <c r="BX11" s="75">
        <f t="shared" si="14"/>
        <v>0</v>
      </c>
      <c r="BY11" s="224">
        <v>5</v>
      </c>
      <c r="BZ11" s="82">
        <f t="shared" si="4"/>
        <v>0</v>
      </c>
      <c r="CA11" s="78">
        <f t="shared" si="5"/>
        <v>0</v>
      </c>
      <c r="CB11" s="78">
        <f t="shared" si="6"/>
        <v>0</v>
      </c>
      <c r="CC11" s="82">
        <f t="shared" si="15"/>
        <v>0</v>
      </c>
      <c r="CD11" s="75">
        <f t="shared" si="16"/>
        <v>0</v>
      </c>
      <c r="CE11" s="75">
        <f t="shared" si="17"/>
        <v>0</v>
      </c>
      <c r="CF11" s="75">
        <v>0</v>
      </c>
      <c r="CG11" s="72">
        <f t="shared" si="7"/>
        <v>0</v>
      </c>
      <c r="CH11" s="82">
        <f t="shared" si="18"/>
        <v>0</v>
      </c>
      <c r="CI11" s="164">
        <f t="shared" si="19"/>
        <v>0</v>
      </c>
      <c r="CJ11" s="75">
        <f t="shared" si="20"/>
        <v>0</v>
      </c>
      <c r="CK11" s="75">
        <f t="shared" si="21"/>
        <v>0</v>
      </c>
      <c r="CL11" s="169">
        <f>COUNTIF(BB11:BK11,"фк/фа")</f>
        <v>0</v>
      </c>
      <c r="CM11" s="176">
        <f t="shared" si="8"/>
        <v>0</v>
      </c>
      <c r="CN11" s="173">
        <v>12</v>
      </c>
      <c r="CO11" s="75"/>
      <c r="CP11" s="208"/>
      <c r="CQ11" s="76">
        <f t="shared" si="9"/>
        <v>0</v>
      </c>
      <c r="CR11" s="128">
        <v>0</v>
      </c>
      <c r="CS11" s="80">
        <f t="shared" si="10"/>
        <v>0</v>
      </c>
      <c r="CT11" s="72">
        <v>0</v>
      </c>
      <c r="CU11" s="78">
        <v>0</v>
      </c>
      <c r="CV11" s="124">
        <v>2</v>
      </c>
      <c r="CW11" s="68"/>
      <c r="CX11" s="68"/>
    </row>
    <row r="12" spans="1:102" ht="15.75" thickBot="1">
      <c r="A12" s="396"/>
      <c r="B12" s="248" t="s">
        <v>4</v>
      </c>
      <c r="C12" s="417" t="s">
        <v>139</v>
      </c>
      <c r="D12" s="418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  <c r="U12" s="418"/>
      <c r="V12" s="418"/>
      <c r="W12" s="418"/>
      <c r="X12" s="418"/>
      <c r="Y12" s="418"/>
      <c r="Z12" s="418"/>
      <c r="AA12" s="418"/>
      <c r="AB12" s="418"/>
      <c r="AC12" s="418"/>
      <c r="AD12" s="382"/>
      <c r="AE12" s="256" t="s">
        <v>138</v>
      </c>
      <c r="AF12" s="256" t="s">
        <v>138</v>
      </c>
      <c r="AG12" s="4"/>
      <c r="AH12" s="256" t="s">
        <v>138</v>
      </c>
      <c r="AI12" s="256" t="s">
        <v>138</v>
      </c>
      <c r="AJ12" s="289" t="s">
        <v>75</v>
      </c>
      <c r="AK12" s="289" t="s">
        <v>75</v>
      </c>
      <c r="AL12" s="289" t="s">
        <v>75</v>
      </c>
      <c r="AM12" s="289" t="s">
        <v>75</v>
      </c>
      <c r="AN12" s="289" t="s">
        <v>75</v>
      </c>
      <c r="AO12" s="4"/>
      <c r="AP12" s="4"/>
      <c r="AQ12" s="213" t="s">
        <v>45</v>
      </c>
      <c r="AR12" s="213" t="s">
        <v>45</v>
      </c>
      <c r="AS12" s="213" t="s">
        <v>45</v>
      </c>
      <c r="AT12" s="290" t="s">
        <v>75</v>
      </c>
      <c r="AU12" s="290" t="s">
        <v>75</v>
      </c>
      <c r="AV12" s="4"/>
      <c r="AW12" s="232" t="s">
        <v>44</v>
      </c>
      <c r="AX12" s="232" t="s">
        <v>44</v>
      </c>
      <c r="AY12" s="232" t="s">
        <v>44</v>
      </c>
      <c r="AZ12" s="256" t="s">
        <v>138</v>
      </c>
      <c r="BA12" s="361" t="s">
        <v>138</v>
      </c>
      <c r="BB12" s="4"/>
      <c r="BC12" s="4"/>
      <c r="BD12" s="454" t="s">
        <v>38</v>
      </c>
      <c r="BE12" s="246" t="s">
        <v>38</v>
      </c>
      <c r="BF12" s="258" t="s">
        <v>38</v>
      </c>
      <c r="BG12" s="404" t="s">
        <v>140</v>
      </c>
      <c r="BH12" s="405"/>
      <c r="BI12" s="405"/>
      <c r="BJ12" s="406"/>
      <c r="BK12" s="340" t="s">
        <v>82</v>
      </c>
      <c r="BL12" s="155">
        <f t="shared" si="12"/>
        <v>0</v>
      </c>
      <c r="BM12" s="233">
        <f t="shared" si="0"/>
        <v>7</v>
      </c>
      <c r="BN12" s="183">
        <f t="shared" si="1"/>
        <v>3</v>
      </c>
      <c r="BO12" s="126">
        <v>3</v>
      </c>
      <c r="BP12" s="161">
        <v>0</v>
      </c>
      <c r="BQ12" s="230">
        <v>0</v>
      </c>
      <c r="BR12" s="313">
        <v>0</v>
      </c>
      <c r="BS12" s="310">
        <f t="shared" si="2"/>
        <v>3</v>
      </c>
      <c r="BT12" s="227">
        <f t="shared" si="11"/>
        <v>0</v>
      </c>
      <c r="BU12" s="75">
        <f>COUNTIF(C12:BK12,"мо")</f>
        <v>0</v>
      </c>
      <c r="BV12" s="286">
        <f t="shared" si="3"/>
        <v>0</v>
      </c>
      <c r="BW12" s="76">
        <f>COUNTIF(C12:BA12,"х")</f>
        <v>0</v>
      </c>
      <c r="BX12" s="75">
        <f>COUNTIF(C12:BK12,"ог")</f>
        <v>0</v>
      </c>
      <c r="BY12" s="224">
        <v>5</v>
      </c>
      <c r="BZ12" s="82">
        <f>COUNTIF(C12:BY12,"фк/мм")</f>
        <v>0</v>
      </c>
      <c r="CA12" s="78">
        <f>COUNTIF(C12:BZ12,"фа/фк")</f>
        <v>0</v>
      </c>
      <c r="CB12" s="78">
        <f>COUNTIF(C12:CA12,"па/фк")</f>
        <v>0</v>
      </c>
      <c r="CC12" s="130">
        <f>COUNTIF(C12:BK12,"ос")</f>
        <v>0</v>
      </c>
      <c r="CD12" s="75">
        <f>COUNTIF(C12:BK12,"Тс")</f>
        <v>0</v>
      </c>
      <c r="CE12" s="75">
        <f>COUNTIF(C12:BK12,"хс")</f>
        <v>0</v>
      </c>
      <c r="CF12" s="75">
        <v>0</v>
      </c>
      <c r="CG12" s="72">
        <f>COUNTIF(C12:CF12,"ох")</f>
        <v>3</v>
      </c>
      <c r="CH12" s="82">
        <f>COUNTIF(C12:BK12,"фт")</f>
        <v>0</v>
      </c>
      <c r="CI12" s="164">
        <f>COUNTIF(C12:BK12,"лд")</f>
        <v>0</v>
      </c>
      <c r="CJ12" s="75">
        <f>COUNTIF(C12:BK12,"мм")</f>
        <v>0</v>
      </c>
      <c r="CK12" s="75">
        <f>COUNTIF(C12:BK12,"мм/")</f>
        <v>0</v>
      </c>
      <c r="CL12" s="169">
        <f>COUNTIF(AK12:BK12,"фк/фа")</f>
        <v>0</v>
      </c>
      <c r="CM12" s="176">
        <f t="shared" si="8"/>
        <v>0</v>
      </c>
      <c r="CN12" s="173">
        <v>20</v>
      </c>
      <c r="CO12" s="75"/>
      <c r="CP12" s="208"/>
      <c r="CQ12" s="127">
        <f>COUNTIF(C12:CP12,"фл")</f>
        <v>0</v>
      </c>
      <c r="CR12" s="128">
        <v>0</v>
      </c>
      <c r="CS12" s="80">
        <f>COUNTIF(C12:CR12,"пфс")</f>
        <v>0</v>
      </c>
      <c r="CT12" s="72">
        <v>0</v>
      </c>
      <c r="CU12" s="78">
        <v>0</v>
      </c>
      <c r="CV12" s="124">
        <v>6</v>
      </c>
      <c r="CW12" s="68"/>
      <c r="CX12" s="68"/>
    </row>
    <row r="13" spans="1:102" ht="15.75" thickBot="1">
      <c r="A13" s="303"/>
      <c r="B13" s="251" t="s">
        <v>36</v>
      </c>
      <c r="C13" s="93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91"/>
      <c r="AE13" s="93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334" t="s">
        <v>45</v>
      </c>
      <c r="AR13" s="334" t="s">
        <v>45</v>
      </c>
      <c r="AS13" s="334" t="s">
        <v>45</v>
      </c>
      <c r="AT13" s="69"/>
      <c r="AU13" s="69"/>
      <c r="AV13" s="69"/>
      <c r="AW13" s="69"/>
      <c r="AX13" s="69"/>
      <c r="AY13" s="69"/>
      <c r="AZ13" s="69"/>
      <c r="BA13" s="91"/>
      <c r="BB13" s="9"/>
      <c r="BC13" s="9"/>
      <c r="BD13" s="325"/>
      <c r="BE13" s="325"/>
      <c r="BF13" s="325"/>
      <c r="BG13" s="430"/>
      <c r="BH13" s="430"/>
      <c r="BI13" s="430"/>
      <c r="BJ13" s="431"/>
      <c r="BK13" s="193"/>
      <c r="BL13" s="155">
        <f t="shared" si="12"/>
        <v>0</v>
      </c>
      <c r="BM13" s="233">
        <f t="shared" si="0"/>
        <v>0</v>
      </c>
      <c r="BN13" s="183">
        <f t="shared" si="1"/>
        <v>0</v>
      </c>
      <c r="BO13" s="134">
        <v>5</v>
      </c>
      <c r="BP13" s="160">
        <v>6</v>
      </c>
      <c r="BQ13" s="230">
        <v>0</v>
      </c>
      <c r="BR13" s="316">
        <v>0</v>
      </c>
      <c r="BS13" s="310">
        <f t="shared" si="2"/>
        <v>0</v>
      </c>
      <c r="BT13" s="227">
        <f t="shared" si="11"/>
        <v>0</v>
      </c>
      <c r="BU13" s="132">
        <f t="shared" si="13"/>
        <v>0</v>
      </c>
      <c r="BV13" s="286">
        <f t="shared" si="3"/>
        <v>0</v>
      </c>
      <c r="BW13" s="133">
        <f>COUNTIF(C13:BD13,"х")</f>
        <v>0</v>
      </c>
      <c r="BX13" s="76">
        <f t="shared" si="14"/>
        <v>0</v>
      </c>
      <c r="BY13" s="224">
        <v>0</v>
      </c>
      <c r="BZ13" s="82">
        <f t="shared" si="4"/>
        <v>0</v>
      </c>
      <c r="CA13" s="78">
        <f t="shared" si="5"/>
        <v>0</v>
      </c>
      <c r="CB13" s="78">
        <f t="shared" si="6"/>
        <v>0</v>
      </c>
      <c r="CC13" s="133">
        <f t="shared" si="15"/>
        <v>0</v>
      </c>
      <c r="CD13" s="132">
        <f t="shared" si="16"/>
        <v>0</v>
      </c>
      <c r="CE13" s="132">
        <f t="shared" si="17"/>
        <v>0</v>
      </c>
      <c r="CF13" s="132">
        <v>0</v>
      </c>
      <c r="CG13" s="72">
        <f t="shared" si="7"/>
        <v>3</v>
      </c>
      <c r="CH13" s="132">
        <f t="shared" si="18"/>
        <v>0</v>
      </c>
      <c r="CI13" s="164">
        <f t="shared" si="19"/>
        <v>0</v>
      </c>
      <c r="CJ13" s="76">
        <f t="shared" si="20"/>
        <v>0</v>
      </c>
      <c r="CK13" s="133">
        <f t="shared" si="21"/>
        <v>0</v>
      </c>
      <c r="CL13" s="169">
        <f>COUNTIF(AK13:BK13,"фк/фа")</f>
        <v>0</v>
      </c>
      <c r="CM13" s="176">
        <f t="shared" si="8"/>
        <v>0</v>
      </c>
      <c r="CN13" s="174">
        <v>0</v>
      </c>
      <c r="CO13" s="75"/>
      <c r="CP13" s="237"/>
      <c r="CQ13" s="133">
        <f t="shared" si="9"/>
        <v>0</v>
      </c>
      <c r="CR13" s="128">
        <v>0</v>
      </c>
      <c r="CS13" s="80">
        <f t="shared" si="10"/>
        <v>0</v>
      </c>
      <c r="CT13" s="72">
        <v>5</v>
      </c>
      <c r="CU13" s="78">
        <v>6</v>
      </c>
      <c r="CV13" s="124">
        <v>0</v>
      </c>
      <c r="CW13" s="68"/>
      <c r="CX13" s="68"/>
    </row>
    <row r="14" spans="1:106" ht="15" customHeight="1" thickBot="1">
      <c r="A14" s="412" t="s">
        <v>7</v>
      </c>
      <c r="B14" s="247" t="s">
        <v>2</v>
      </c>
      <c r="D14" s="219" t="s">
        <v>44</v>
      </c>
      <c r="E14" s="219" t="s">
        <v>44</v>
      </c>
      <c r="F14" s="211" t="s">
        <v>38</v>
      </c>
      <c r="G14" s="211" t="s">
        <v>38</v>
      </c>
      <c r="H14" s="211" t="s">
        <v>38</v>
      </c>
      <c r="I14" s="180"/>
      <c r="J14" s="180"/>
      <c r="K14" s="290" t="s">
        <v>75</v>
      </c>
      <c r="M14" s="180"/>
      <c r="N14" s="180"/>
      <c r="O14" s="180"/>
      <c r="P14" s="180"/>
      <c r="Q14" s="180"/>
      <c r="S14" s="211" t="s">
        <v>38</v>
      </c>
      <c r="T14" s="180"/>
      <c r="U14" s="180"/>
      <c r="W14" s="290" t="s">
        <v>75</v>
      </c>
      <c r="X14" s="180"/>
      <c r="Z14" s="180"/>
      <c r="AB14" s="21"/>
      <c r="AD14" s="291" t="s">
        <v>75</v>
      </c>
      <c r="AE14" s="255" t="s">
        <v>47</v>
      </c>
      <c r="AF14" s="206" t="s">
        <v>47</v>
      </c>
      <c r="AG14" s="206" t="s">
        <v>47</v>
      </c>
      <c r="AH14" s="167" t="s">
        <v>37</v>
      </c>
      <c r="AI14" s="167" t="s">
        <v>37</v>
      </c>
      <c r="AJ14" s="206" t="s">
        <v>47</v>
      </c>
      <c r="AK14" s="206" t="s">
        <v>47</v>
      </c>
      <c r="AL14" s="213" t="s">
        <v>45</v>
      </c>
      <c r="AM14" s="213" t="s">
        <v>45</v>
      </c>
      <c r="AN14" s="213" t="s">
        <v>45</v>
      </c>
      <c r="AO14" s="216" t="s">
        <v>39</v>
      </c>
      <c r="AP14" s="216" t="s">
        <v>39</v>
      </c>
      <c r="AQ14" s="216" t="s">
        <v>39</v>
      </c>
      <c r="AR14" s="220" t="s">
        <v>37</v>
      </c>
      <c r="AS14" s="220" t="s">
        <v>37</v>
      </c>
      <c r="AT14" s="217" t="s">
        <v>39</v>
      </c>
      <c r="AU14" s="217" t="s">
        <v>39</v>
      </c>
      <c r="AV14" s="217" t="s">
        <v>39</v>
      </c>
      <c r="AW14" s="220" t="s">
        <v>37</v>
      </c>
      <c r="AX14" s="213" t="s">
        <v>45</v>
      </c>
      <c r="AY14" s="213" t="s">
        <v>45</v>
      </c>
      <c r="AZ14" s="213" t="s">
        <v>45</v>
      </c>
      <c r="BA14" s="275" t="s">
        <v>47</v>
      </c>
      <c r="BB14" s="455" t="s">
        <v>44</v>
      </c>
      <c r="BC14" s="219" t="s">
        <v>44</v>
      </c>
      <c r="BD14" s="232" t="s">
        <v>44</v>
      </c>
      <c r="BE14" s="245" t="s">
        <v>44</v>
      </c>
      <c r="BF14" s="302" t="s">
        <v>44</v>
      </c>
      <c r="BG14" s="241" t="s">
        <v>47</v>
      </c>
      <c r="BH14" s="213" t="s">
        <v>45</v>
      </c>
      <c r="BI14" s="220" t="s">
        <v>37</v>
      </c>
      <c r="BK14" s="435" t="s">
        <v>80</v>
      </c>
      <c r="BL14" s="155">
        <f>COUNTIF(C14:BK14,"па")</f>
        <v>6</v>
      </c>
      <c r="BM14" s="233">
        <f>COUNTIF(C14:BL14,"фх(эл)")</f>
        <v>3</v>
      </c>
      <c r="BN14" s="183">
        <f>COUNTIF(C14:BM14,"та")</f>
        <v>7</v>
      </c>
      <c r="BO14" s="73">
        <v>0</v>
      </c>
      <c r="BP14" s="155">
        <v>0</v>
      </c>
      <c r="BQ14" s="230">
        <v>0</v>
      </c>
      <c r="BR14" s="313">
        <v>0</v>
      </c>
      <c r="BS14" s="310">
        <f>COUNTIF(C14:BR14,"пф")</f>
        <v>4</v>
      </c>
      <c r="BT14" s="227">
        <f>COUNTIF(C14:BS14,"фа")</f>
        <v>6</v>
      </c>
      <c r="BU14" s="75">
        <f>COUNTIF(C14:BK14,"мо")</f>
        <v>0</v>
      </c>
      <c r="BV14" s="286">
        <f t="shared" si="3"/>
        <v>7</v>
      </c>
      <c r="BW14" s="77">
        <f>COUNTIF(C14:BD14,"х")</f>
        <v>0</v>
      </c>
      <c r="BX14" s="77">
        <f>COUNTIF(C14:BK14,"ог")</f>
        <v>0</v>
      </c>
      <c r="BY14" s="224">
        <v>0</v>
      </c>
      <c r="BZ14" s="82">
        <f>COUNTIF(C14:BY14,"фк/мм")</f>
        <v>0</v>
      </c>
      <c r="CA14" s="78">
        <f>COUNTIF(C14:BZ14,"фа/фк")</f>
        <v>0</v>
      </c>
      <c r="CB14" s="78">
        <f>COUNTIF(C14:CA14,"па/фк")</f>
        <v>0</v>
      </c>
      <c r="CC14" s="130">
        <f>COUNTIF(C14:BK14,"ос")</f>
        <v>0</v>
      </c>
      <c r="CD14" s="75">
        <f>COUNTIF(C14:BK14,"Тс")</f>
        <v>0</v>
      </c>
      <c r="CE14" s="75">
        <f>COUNTIF(C14:BK14,"хс")</f>
        <v>0</v>
      </c>
      <c r="CF14" s="75">
        <v>0</v>
      </c>
      <c r="CG14" s="72">
        <f>COUNTIF(C14:CF14,"ох")</f>
        <v>7</v>
      </c>
      <c r="CH14" s="77">
        <f>COUNTIF(C14:BK14,"фт")</f>
        <v>0</v>
      </c>
      <c r="CI14" s="164">
        <f>COUNTIF(C14:BK14,"лд")</f>
        <v>0</v>
      </c>
      <c r="CJ14" s="77">
        <f>COUNTIF(C14:BK14,"мм")</f>
        <v>0</v>
      </c>
      <c r="CK14" s="75">
        <f>COUNTIF(C14:BK14,"мм/")</f>
        <v>0</v>
      </c>
      <c r="CL14" s="169">
        <f>COUNTIF(AX14:BK14,"фк/фа")</f>
        <v>0</v>
      </c>
      <c r="CM14" s="176">
        <f>COUNTIF(C14:CL14,"фк")</f>
        <v>0</v>
      </c>
      <c r="CN14" s="175">
        <v>10</v>
      </c>
      <c r="CO14" s="75"/>
      <c r="CP14" s="77"/>
      <c r="CQ14" s="78">
        <f>COUNTIF(C14:CP14,"фл")</f>
        <v>0</v>
      </c>
      <c r="CR14" s="79">
        <v>0</v>
      </c>
      <c r="CS14" s="80">
        <f>COUNTIF(C14:CR14,"пфс")</f>
        <v>0</v>
      </c>
      <c r="CT14" s="72">
        <v>0</v>
      </c>
      <c r="CU14" s="78">
        <v>0</v>
      </c>
      <c r="CV14" s="124">
        <v>1</v>
      </c>
      <c r="CW14" s="101"/>
      <c r="CX14" s="101"/>
      <c r="CY14" s="3"/>
      <c r="CZ14" s="3"/>
      <c r="DA14" s="3"/>
      <c r="DB14" s="40"/>
    </row>
    <row r="15" spans="1:105" ht="14.25" customHeight="1" thickBot="1">
      <c r="A15" s="413"/>
      <c r="B15" s="249" t="s">
        <v>3</v>
      </c>
      <c r="C15" s="373" t="s">
        <v>119</v>
      </c>
      <c r="D15" s="374"/>
      <c r="E15" s="374"/>
      <c r="F15" s="374"/>
      <c r="G15" s="374"/>
      <c r="H15" s="374"/>
      <c r="I15" s="374"/>
      <c r="J15" s="374"/>
      <c r="K15" s="374"/>
      <c r="L15" s="374"/>
      <c r="M15" s="374"/>
      <c r="N15" s="374"/>
      <c r="O15" s="374"/>
      <c r="P15" s="374"/>
      <c r="Q15" s="374"/>
      <c r="R15" s="374"/>
      <c r="S15" s="374"/>
      <c r="T15" s="374"/>
      <c r="U15" s="374"/>
      <c r="V15" s="374"/>
      <c r="W15" s="374"/>
      <c r="X15" s="374"/>
      <c r="Y15" s="374"/>
      <c r="Z15" s="374"/>
      <c r="AA15" s="374"/>
      <c r="AB15" s="374"/>
      <c r="AC15" s="374"/>
      <c r="AD15" s="375"/>
      <c r="AE15" s="256" t="s">
        <v>47</v>
      </c>
      <c r="AF15" s="205" t="s">
        <v>47</v>
      </c>
      <c r="AG15" s="205" t="s">
        <v>47</v>
      </c>
      <c r="AH15" s="167" t="s">
        <v>37</v>
      </c>
      <c r="AI15" s="167" t="s">
        <v>37</v>
      </c>
      <c r="AJ15" s="205" t="s">
        <v>47</v>
      </c>
      <c r="AK15" s="205" t="s">
        <v>47</v>
      </c>
      <c r="AL15" s="214" t="s">
        <v>45</v>
      </c>
      <c r="AM15" s="214" t="s">
        <v>45</v>
      </c>
      <c r="AN15" s="214" t="s">
        <v>45</v>
      </c>
      <c r="AO15" s="217" t="s">
        <v>39</v>
      </c>
      <c r="AP15" s="217" t="s">
        <v>39</v>
      </c>
      <c r="AQ15" s="217" t="s">
        <v>39</v>
      </c>
      <c r="AR15" s="167" t="s">
        <v>37</v>
      </c>
      <c r="AS15" s="167" t="s">
        <v>37</v>
      </c>
      <c r="AT15" s="217" t="s">
        <v>39</v>
      </c>
      <c r="AU15" s="217" t="s">
        <v>39</v>
      </c>
      <c r="AV15" s="217" t="s">
        <v>39</v>
      </c>
      <c r="AW15" s="167" t="s">
        <v>37</v>
      </c>
      <c r="AX15" s="214" t="s">
        <v>45</v>
      </c>
      <c r="AY15" s="214" t="s">
        <v>45</v>
      </c>
      <c r="AZ15" s="214" t="s">
        <v>45</v>
      </c>
      <c r="BA15" s="210" t="s">
        <v>47</v>
      </c>
      <c r="BB15" s="323" t="s">
        <v>56</v>
      </c>
      <c r="BC15" s="323" t="s">
        <v>56</v>
      </c>
      <c r="BD15" s="323" t="s">
        <v>56</v>
      </c>
      <c r="BE15" s="323" t="s">
        <v>56</v>
      </c>
      <c r="BF15" s="324" t="s">
        <v>56</v>
      </c>
      <c r="BG15" s="209" t="s">
        <v>47</v>
      </c>
      <c r="BH15" s="214" t="s">
        <v>45</v>
      </c>
      <c r="BI15" s="167" t="s">
        <v>37</v>
      </c>
      <c r="BJ15" s="89" t="s">
        <v>56</v>
      </c>
      <c r="BK15" s="444"/>
      <c r="BL15" s="155">
        <f t="shared" si="12"/>
        <v>6</v>
      </c>
      <c r="BM15" s="233">
        <f t="shared" si="0"/>
        <v>0</v>
      </c>
      <c r="BN15" s="183">
        <f t="shared" si="1"/>
        <v>0</v>
      </c>
      <c r="BO15" s="74">
        <v>0</v>
      </c>
      <c r="BP15" s="161">
        <v>0</v>
      </c>
      <c r="BQ15" s="230">
        <v>4</v>
      </c>
      <c r="BR15" s="313">
        <v>4</v>
      </c>
      <c r="BS15" s="310">
        <f t="shared" si="2"/>
        <v>0</v>
      </c>
      <c r="BT15" s="227">
        <f t="shared" si="11"/>
        <v>6</v>
      </c>
      <c r="BU15" s="75">
        <f>COUNTIF(C15:BK15,"мо")</f>
        <v>0</v>
      </c>
      <c r="BV15" s="286">
        <f t="shared" si="3"/>
        <v>7</v>
      </c>
      <c r="BW15" s="75">
        <f>COUNTIF(C15:BD15,"х")</f>
        <v>0</v>
      </c>
      <c r="BX15" s="75">
        <f>COUNTIF(C15:BK15,"ог")</f>
        <v>0</v>
      </c>
      <c r="BY15" s="224">
        <v>0</v>
      </c>
      <c r="BZ15" s="82">
        <f>COUNTIF(C15:BY15,"фк/мм")</f>
        <v>0</v>
      </c>
      <c r="CA15" s="78">
        <f>COUNTIF(C15:BZ15,"фа/фк")</f>
        <v>0</v>
      </c>
      <c r="CB15" s="78">
        <f>COUNTIF(C15:CA15,"па/фк")</f>
        <v>0</v>
      </c>
      <c r="CC15" s="127">
        <f>COUNTIF(C15:BK15,"ос")</f>
        <v>0</v>
      </c>
      <c r="CD15" s="75">
        <f>COUNTIF(C15:BK15,"Тс")</f>
        <v>0</v>
      </c>
      <c r="CE15" s="75">
        <f>COUNTIF(C15:BK15,"хс")</f>
        <v>0</v>
      </c>
      <c r="CF15" s="75">
        <v>0</v>
      </c>
      <c r="CG15" s="72">
        <f>COUNTIF(C15:CF15,"ох")</f>
        <v>7</v>
      </c>
      <c r="CH15" s="76">
        <f>COUNTIF(C15:BK15,"фт")</f>
        <v>0</v>
      </c>
      <c r="CI15" s="164">
        <f>COUNTIF(C15:BK15,"лд")</f>
        <v>0</v>
      </c>
      <c r="CJ15" s="75">
        <f>COUNTIF(C15:BK15,"мм")</f>
        <v>0</v>
      </c>
      <c r="CK15" s="75">
        <f>COUNTIF(C15:BK15,"мм/")</f>
        <v>0</v>
      </c>
      <c r="CL15" s="169">
        <f>COUNTIF(AQ15:BK15,"фк/фа")</f>
        <v>0</v>
      </c>
      <c r="CM15" s="176">
        <f t="shared" si="8"/>
        <v>6</v>
      </c>
      <c r="CN15" s="173">
        <v>18</v>
      </c>
      <c r="CO15" s="75"/>
      <c r="CP15" s="208"/>
      <c r="CQ15" s="82">
        <f>COUNTIF(C15:CP15,"фл")</f>
        <v>0</v>
      </c>
      <c r="CR15" s="135">
        <v>2</v>
      </c>
      <c r="CS15" s="80">
        <f>COUNTIF(C15:CR15,"пфс")</f>
        <v>0</v>
      </c>
      <c r="CT15" s="72">
        <v>0</v>
      </c>
      <c r="CU15" s="78">
        <v>0</v>
      </c>
      <c r="CV15" s="124">
        <v>6</v>
      </c>
      <c r="CW15" s="68"/>
      <c r="CX15" s="68"/>
      <c r="DA15" s="3"/>
    </row>
    <row r="16" spans="1:102" ht="14.25" customHeight="1" thickBot="1">
      <c r="A16" s="413"/>
      <c r="B16" s="252" t="s">
        <v>33</v>
      </c>
      <c r="C16" s="260" t="s">
        <v>37</v>
      </c>
      <c r="D16" s="167" t="s">
        <v>37</v>
      </c>
      <c r="E16" s="167" t="s">
        <v>37</v>
      </c>
      <c r="F16" s="167" t="s">
        <v>37</v>
      </c>
      <c r="G16" s="167" t="s">
        <v>37</v>
      </c>
      <c r="H16" s="289" t="s">
        <v>75</v>
      </c>
      <c r="I16" s="232" t="s">
        <v>44</v>
      </c>
      <c r="J16" s="232" t="s">
        <v>44</v>
      </c>
      <c r="K16" s="167" t="s">
        <v>37</v>
      </c>
      <c r="L16" s="256" t="s">
        <v>138</v>
      </c>
      <c r="M16" s="217" t="s">
        <v>39</v>
      </c>
      <c r="N16" s="256" t="s">
        <v>138</v>
      </c>
      <c r="O16" s="217" t="s">
        <v>39</v>
      </c>
      <c r="P16" s="217" t="s">
        <v>39</v>
      </c>
      <c r="Q16" s="217" t="s">
        <v>39</v>
      </c>
      <c r="R16" s="217" t="s">
        <v>39</v>
      </c>
      <c r="S16" s="289" t="s">
        <v>75</v>
      </c>
      <c r="T16" s="212" t="s">
        <v>38</v>
      </c>
      <c r="U16" s="217" t="s">
        <v>39</v>
      </c>
      <c r="V16" s="212" t="s">
        <v>38</v>
      </c>
      <c r="W16" s="256" t="s">
        <v>138</v>
      </c>
      <c r="X16" s="256" t="s">
        <v>138</v>
      </c>
      <c r="Y16" s="232" t="s">
        <v>44</v>
      </c>
      <c r="Z16" s="232" t="s">
        <v>44</v>
      </c>
      <c r="AA16" s="256" t="s">
        <v>138</v>
      </c>
      <c r="AB16" s="289" t="s">
        <v>75</v>
      </c>
      <c r="AC16" s="211" t="s">
        <v>38</v>
      </c>
      <c r="AD16" s="201" t="s">
        <v>56</v>
      </c>
      <c r="AE16" s="437" t="s">
        <v>110</v>
      </c>
      <c r="AF16" s="383"/>
      <c r="AG16" s="383"/>
      <c r="AH16" s="383"/>
      <c r="AI16" s="383"/>
      <c r="AJ16" s="383"/>
      <c r="AK16" s="383"/>
      <c r="AL16" s="383"/>
      <c r="AM16" s="383"/>
      <c r="AN16" s="383"/>
      <c r="AO16" s="383"/>
      <c r="AP16" s="383"/>
      <c r="AQ16" s="383"/>
      <c r="AR16" s="383"/>
      <c r="AS16" s="383"/>
      <c r="AT16" s="383"/>
      <c r="AU16" s="383"/>
      <c r="AV16" s="383"/>
      <c r="AW16" s="383"/>
      <c r="AX16" s="383"/>
      <c r="AY16" s="383"/>
      <c r="AZ16" s="383"/>
      <c r="BA16" s="439"/>
      <c r="BB16" s="382" t="s">
        <v>126</v>
      </c>
      <c r="BC16" s="383"/>
      <c r="BD16" s="383"/>
      <c r="BE16" s="383"/>
      <c r="BF16" s="383"/>
      <c r="BG16" s="302" t="s">
        <v>44</v>
      </c>
      <c r="BH16" s="317"/>
      <c r="BI16" s="90"/>
      <c r="BJ16" s="222" t="s">
        <v>38</v>
      </c>
      <c r="BK16" s="196"/>
      <c r="BL16" s="155">
        <f t="shared" si="12"/>
        <v>6</v>
      </c>
      <c r="BM16" s="233">
        <f t="shared" si="0"/>
        <v>3</v>
      </c>
      <c r="BN16" s="183">
        <f t="shared" si="1"/>
        <v>5</v>
      </c>
      <c r="BO16" s="126">
        <v>0</v>
      </c>
      <c r="BP16" s="161">
        <v>0</v>
      </c>
      <c r="BQ16" s="230">
        <v>0</v>
      </c>
      <c r="BR16" s="313">
        <v>0</v>
      </c>
      <c r="BS16" s="310">
        <f t="shared" si="2"/>
        <v>4</v>
      </c>
      <c r="BT16" s="227">
        <f t="shared" si="11"/>
        <v>6</v>
      </c>
      <c r="BU16" s="75">
        <f>COUNTIF(BB16:BK16,"мо")</f>
        <v>0</v>
      </c>
      <c r="BV16" s="286">
        <f t="shared" si="3"/>
        <v>0</v>
      </c>
      <c r="BW16" s="76">
        <f>COUNTIF(BB16:BD16,"х")</f>
        <v>0</v>
      </c>
      <c r="BX16" s="75">
        <f>COUNTIF(BB16:BK16,"ог")</f>
        <v>0</v>
      </c>
      <c r="BY16" s="224">
        <v>0</v>
      </c>
      <c r="BZ16" s="82">
        <f>COUNTIF(BB16:BY16,"фк/мм")</f>
        <v>0</v>
      </c>
      <c r="CA16" s="78">
        <f>COUNTIF(BB16:BZ16,"фа/фк")</f>
        <v>0</v>
      </c>
      <c r="CB16" s="78">
        <f>COUNTIF(BB16:CA16,"па/фк")</f>
        <v>0</v>
      </c>
      <c r="CC16" s="82">
        <f>COUNTIF(BB16:BK16,"ос")</f>
        <v>0</v>
      </c>
      <c r="CD16" s="75">
        <f>COUNTIF(BB16:BK16,"Тс")</f>
        <v>0</v>
      </c>
      <c r="CE16" s="75">
        <f>COUNTIF(BB16:BK16,"хс")</f>
        <v>0</v>
      </c>
      <c r="CF16" s="75">
        <v>0</v>
      </c>
      <c r="CG16" s="72">
        <f>COUNTIF(BB16:CF16,"ох")</f>
        <v>0</v>
      </c>
      <c r="CH16" s="127">
        <f>COUNTIF(BB16:BK16,"фт")</f>
        <v>0</v>
      </c>
      <c r="CI16" s="164">
        <f>COUNTIF(BB16:BK16,"лд")</f>
        <v>0</v>
      </c>
      <c r="CJ16" s="75">
        <f>COUNTIF(BB16:BK16,"мм")</f>
        <v>0</v>
      </c>
      <c r="CK16" s="75">
        <f>COUNTIF(BB16:BK16,"мм/")</f>
        <v>0</v>
      </c>
      <c r="CL16" s="169">
        <f>COUNTIF(BB16:BK16,"фк/фа")</f>
        <v>0</v>
      </c>
      <c r="CM16" s="176">
        <f t="shared" si="8"/>
        <v>1</v>
      </c>
      <c r="CN16" s="173">
        <v>18</v>
      </c>
      <c r="CO16" s="75"/>
      <c r="CP16" s="208"/>
      <c r="CQ16" s="76">
        <f>COUNTIF(BB16:CP16,"фл")</f>
        <v>0</v>
      </c>
      <c r="CR16" s="125">
        <v>6</v>
      </c>
      <c r="CS16" s="80">
        <f>COUNTIF(BB16:CR16,"пфс")</f>
        <v>0</v>
      </c>
      <c r="CT16" s="72">
        <v>0</v>
      </c>
      <c r="CU16" s="78">
        <v>0</v>
      </c>
      <c r="CV16" s="124">
        <v>6</v>
      </c>
      <c r="CW16" s="68"/>
      <c r="CX16" s="68"/>
    </row>
    <row r="17" spans="1:102" ht="13.5" customHeight="1" thickBot="1">
      <c r="A17" s="410"/>
      <c r="B17" s="248" t="s">
        <v>4</v>
      </c>
      <c r="C17" s="260" t="s">
        <v>37</v>
      </c>
      <c r="D17" s="167" t="s">
        <v>37</v>
      </c>
      <c r="E17" s="167" t="s">
        <v>37</v>
      </c>
      <c r="F17" s="167" t="s">
        <v>37</v>
      </c>
      <c r="G17" s="167" t="s">
        <v>37</v>
      </c>
      <c r="H17" s="89" t="s">
        <v>56</v>
      </c>
      <c r="I17" s="89"/>
      <c r="J17" s="204" t="s">
        <v>56</v>
      </c>
      <c r="K17" s="167" t="s">
        <v>37</v>
      </c>
      <c r="L17" s="89"/>
      <c r="M17" s="217" t="s">
        <v>39</v>
      </c>
      <c r="N17" s="4"/>
      <c r="O17" s="217" t="s">
        <v>39</v>
      </c>
      <c r="P17" s="217" t="s">
        <v>39</v>
      </c>
      <c r="Q17" s="217" t="s">
        <v>39</v>
      </c>
      <c r="R17" s="217" t="s">
        <v>39</v>
      </c>
      <c r="S17" s="89" t="s">
        <v>56</v>
      </c>
      <c r="T17" s="256" t="s">
        <v>138</v>
      </c>
      <c r="U17" s="217" t="s">
        <v>39</v>
      </c>
      <c r="V17" s="289" t="s">
        <v>75</v>
      </c>
      <c r="W17" s="89"/>
      <c r="X17" s="289" t="s">
        <v>75</v>
      </c>
      <c r="Y17" s="204" t="s">
        <v>56</v>
      </c>
      <c r="Z17" s="256" t="s">
        <v>138</v>
      </c>
      <c r="AA17" s="204" t="s">
        <v>56</v>
      </c>
      <c r="AB17" s="204" t="s">
        <v>56</v>
      </c>
      <c r="AC17" s="256" t="s">
        <v>138</v>
      </c>
      <c r="AD17" s="201"/>
      <c r="AE17" s="259" t="s">
        <v>56</v>
      </c>
      <c r="AF17" s="89" t="s">
        <v>56</v>
      </c>
      <c r="AG17" s="232" t="s">
        <v>44</v>
      </c>
      <c r="AH17" s="89" t="s">
        <v>56</v>
      </c>
      <c r="AI17" s="232" t="s">
        <v>44</v>
      </c>
      <c r="AJ17" s="212" t="s">
        <v>38</v>
      </c>
      <c r="AK17" s="212" t="s">
        <v>38</v>
      </c>
      <c r="AL17" s="256" t="s">
        <v>138</v>
      </c>
      <c r="AM17" s="89" t="s">
        <v>56</v>
      </c>
      <c r="AN17" s="232" t="s">
        <v>44</v>
      </c>
      <c r="AO17" s="89" t="s">
        <v>56</v>
      </c>
      <c r="AP17" s="89" t="s">
        <v>56</v>
      </c>
      <c r="AQ17" s="89" t="s">
        <v>56</v>
      </c>
      <c r="AR17" s="4"/>
      <c r="AS17" s="82" t="s">
        <v>56</v>
      </c>
      <c r="AT17" s="232" t="s">
        <v>44</v>
      </c>
      <c r="AU17" s="4"/>
      <c r="AV17" s="289" t="s">
        <v>75</v>
      </c>
      <c r="AW17" s="4"/>
      <c r="AX17" s="4"/>
      <c r="AY17" s="212" t="s">
        <v>38</v>
      </c>
      <c r="AZ17" s="212" t="s">
        <v>38</v>
      </c>
      <c r="BA17" s="11"/>
      <c r="BB17" s="456" t="s">
        <v>74</v>
      </c>
      <c r="BC17" s="456" t="s">
        <v>74</v>
      </c>
      <c r="BD17" s="456" t="s">
        <v>74</v>
      </c>
      <c r="BE17" s="456" t="s">
        <v>74</v>
      </c>
      <c r="BF17" s="456" t="s">
        <v>74</v>
      </c>
      <c r="BG17" s="98"/>
      <c r="BH17" s="302" t="s">
        <v>44</v>
      </c>
      <c r="BI17" s="92"/>
      <c r="BJ17" s="92"/>
      <c r="BK17" s="339" t="s">
        <v>78</v>
      </c>
      <c r="BL17" s="155">
        <f t="shared" si="12"/>
        <v>6</v>
      </c>
      <c r="BM17" s="233">
        <f t="shared" si="0"/>
        <v>3</v>
      </c>
      <c r="BN17" s="183">
        <f t="shared" si="1"/>
        <v>5</v>
      </c>
      <c r="BO17" s="126">
        <v>6</v>
      </c>
      <c r="BP17" s="161">
        <v>0</v>
      </c>
      <c r="BQ17" s="230">
        <v>0</v>
      </c>
      <c r="BR17" s="313">
        <v>0</v>
      </c>
      <c r="BS17" s="310">
        <f t="shared" si="2"/>
        <v>4</v>
      </c>
      <c r="BT17" s="227">
        <f t="shared" si="11"/>
        <v>6</v>
      </c>
      <c r="BU17" s="75">
        <f>COUNTIF(I17:BK17,"мо")</f>
        <v>0</v>
      </c>
      <c r="BV17" s="286">
        <f t="shared" si="3"/>
        <v>0</v>
      </c>
      <c r="BW17" s="82">
        <f>COUNTIF(I17:BC17,"х")</f>
        <v>0</v>
      </c>
      <c r="BX17" s="75">
        <f>COUNTIF(I17:BK17,"ог")</f>
        <v>0</v>
      </c>
      <c r="BY17" s="224">
        <v>0</v>
      </c>
      <c r="BZ17" s="82">
        <f>COUNTIF(I17:BY17,"фк/мм")</f>
        <v>0</v>
      </c>
      <c r="CA17" s="78">
        <f>COUNTIF(I17:BZ17,"фа/фк")</f>
        <v>0</v>
      </c>
      <c r="CB17" s="78">
        <f>COUNTIF(I17:CA17,"па/фк")</f>
        <v>0</v>
      </c>
      <c r="CC17" s="82">
        <f>COUNTIF(I17:BK17,"ос")</f>
        <v>0</v>
      </c>
      <c r="CD17" s="75">
        <f>COUNTIF(I17:BK17,"Тс")</f>
        <v>0</v>
      </c>
      <c r="CE17" s="75">
        <f>COUNTIF(I17:BK17,"хс")</f>
        <v>0</v>
      </c>
      <c r="CF17" s="75">
        <v>0</v>
      </c>
      <c r="CG17" s="72">
        <f>COUNTIF(I17:CF17,"ох")</f>
        <v>0</v>
      </c>
      <c r="CH17" s="127">
        <f>COUNTIF(I17:BK17,"фт")</f>
        <v>0</v>
      </c>
      <c r="CI17" s="164">
        <f>COUNTIF(I17:BK17,"лд")</f>
        <v>0</v>
      </c>
      <c r="CJ17" s="75">
        <f>COUNTIF(I17:BK17,"мм")</f>
        <v>0</v>
      </c>
      <c r="CK17" s="75">
        <f>COUNTIF(I17:BK17,"мм/")</f>
        <v>0</v>
      </c>
      <c r="CL17" s="169">
        <f>COUNTIF(AN17:BK17,"фк/фа")</f>
        <v>0</v>
      </c>
      <c r="CM17" s="176">
        <f t="shared" si="8"/>
        <v>14</v>
      </c>
      <c r="CN17" s="173">
        <v>5</v>
      </c>
      <c r="CO17" s="75"/>
      <c r="CP17" s="208"/>
      <c r="CQ17" s="127">
        <f>COUNTIF(I17:CP17,"фл")</f>
        <v>0</v>
      </c>
      <c r="CR17" s="128">
        <v>4</v>
      </c>
      <c r="CS17" s="80">
        <f>COUNTIF(I17:CR17,"пфс")</f>
        <v>0</v>
      </c>
      <c r="CT17" s="72">
        <v>0</v>
      </c>
      <c r="CU17" s="78">
        <v>0</v>
      </c>
      <c r="CV17" s="124">
        <v>0</v>
      </c>
      <c r="CW17" s="68"/>
      <c r="CX17" s="68"/>
    </row>
    <row r="18" spans="1:102" ht="15.75" thickBot="1">
      <c r="A18" s="303"/>
      <c r="B18" s="251" t="s">
        <v>36</v>
      </c>
      <c r="C18" s="93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91"/>
      <c r="AE18" s="93"/>
      <c r="AF18" s="69"/>
      <c r="AG18" s="69"/>
      <c r="AH18" s="69"/>
      <c r="AI18" s="6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69"/>
      <c r="AU18" s="69"/>
      <c r="AV18" s="69"/>
      <c r="AW18" s="69"/>
      <c r="AX18" s="69"/>
      <c r="AY18" s="69"/>
      <c r="AZ18" s="69"/>
      <c r="BA18" s="91"/>
      <c r="BB18" s="457" t="s">
        <v>74</v>
      </c>
      <c r="BC18" s="457" t="s">
        <v>74</v>
      </c>
      <c r="BD18" s="457" t="s">
        <v>74</v>
      </c>
      <c r="BE18" s="457" t="s">
        <v>74</v>
      </c>
      <c r="BF18" s="457" t="s">
        <v>74</v>
      </c>
      <c r="BG18" s="423"/>
      <c r="BH18" s="423"/>
      <c r="BI18" s="423"/>
      <c r="BJ18" s="424"/>
      <c r="BK18" s="193"/>
      <c r="BL18" s="155">
        <f t="shared" si="12"/>
        <v>0</v>
      </c>
      <c r="BM18" s="233">
        <f t="shared" si="0"/>
        <v>0</v>
      </c>
      <c r="BN18" s="183">
        <f t="shared" si="1"/>
        <v>0</v>
      </c>
      <c r="BO18" s="134">
        <v>6</v>
      </c>
      <c r="BP18" s="160">
        <v>7</v>
      </c>
      <c r="BQ18" s="230">
        <v>4</v>
      </c>
      <c r="BR18" s="316">
        <v>4</v>
      </c>
      <c r="BS18" s="310">
        <f t="shared" si="2"/>
        <v>0</v>
      </c>
      <c r="BT18" s="227">
        <f t="shared" si="11"/>
        <v>0</v>
      </c>
      <c r="BU18" s="132">
        <f aca="true" t="shared" si="22" ref="BU18:BU33">COUNTIF(C18:BK18,"мо")</f>
        <v>0</v>
      </c>
      <c r="BV18" s="286">
        <f t="shared" si="3"/>
        <v>0</v>
      </c>
      <c r="BW18" s="133">
        <f>COUNTIF(C18:BD18,"х")</f>
        <v>0</v>
      </c>
      <c r="BX18" s="76">
        <f aca="true" t="shared" si="23" ref="BX18:BX33">COUNTIF(C18:BK18,"ог")</f>
        <v>0</v>
      </c>
      <c r="BY18" s="224">
        <v>0</v>
      </c>
      <c r="BZ18" s="82">
        <f aca="true" t="shared" si="24" ref="BZ18:BZ33">COUNTIF(C18:BY18,"фк/мм")</f>
        <v>0</v>
      </c>
      <c r="CA18" s="78">
        <f aca="true" t="shared" si="25" ref="CA18:CA33">COUNTIF(C18:BZ18,"фа/фк")</f>
        <v>0</v>
      </c>
      <c r="CB18" s="78">
        <f aca="true" t="shared" si="26" ref="CB18:CB33">COUNTIF(C18:CA18,"па/фк")</f>
        <v>0</v>
      </c>
      <c r="CC18" s="133">
        <f aca="true" t="shared" si="27" ref="CC18:CC33">COUNTIF(C18:BK18,"ос")</f>
        <v>0</v>
      </c>
      <c r="CD18" s="132">
        <f aca="true" t="shared" si="28" ref="CD18:CD33">COUNTIF(C18:BK18,"Тс")</f>
        <v>0</v>
      </c>
      <c r="CE18" s="132">
        <f aca="true" t="shared" si="29" ref="CE18:CE33">COUNTIF(C18:BK18,"хс")</f>
        <v>0</v>
      </c>
      <c r="CF18" s="132">
        <v>0</v>
      </c>
      <c r="CG18" s="72">
        <f aca="true" t="shared" si="30" ref="CG18:CG33">COUNTIF(C18:CF18,"ох")</f>
        <v>0</v>
      </c>
      <c r="CH18" s="133">
        <f aca="true" t="shared" si="31" ref="CH18:CH33">COUNTIF(C18:BK18,"фт")</f>
        <v>0</v>
      </c>
      <c r="CI18" s="164">
        <f aca="true" t="shared" si="32" ref="CI18:CI33">COUNTIF(C18:BK18,"лд")</f>
        <v>0</v>
      </c>
      <c r="CJ18" s="76">
        <f aca="true" t="shared" si="33" ref="CJ18:CJ33">COUNTIF(C18:BK18,"мм")</f>
        <v>0</v>
      </c>
      <c r="CK18" s="76">
        <f aca="true" t="shared" si="34" ref="CK18:CK33">COUNTIF(C18:BK18,"мм/")</f>
        <v>0</v>
      </c>
      <c r="CL18" s="169">
        <f>COUNTIF(AK18:BK18,"фк/фа")</f>
        <v>0</v>
      </c>
      <c r="CM18" s="176">
        <f t="shared" si="8"/>
        <v>0</v>
      </c>
      <c r="CN18" s="177">
        <v>0</v>
      </c>
      <c r="CO18" s="75"/>
      <c r="CP18" s="133"/>
      <c r="CQ18" s="133">
        <f aca="true" t="shared" si="35" ref="CQ18:CQ33">COUNTIF(C18:CP18,"фл")</f>
        <v>0</v>
      </c>
      <c r="CR18" s="128">
        <v>0</v>
      </c>
      <c r="CS18" s="80">
        <f aca="true" t="shared" si="36" ref="CS18:CS32">COUNTIF(C18:CR18,"пфс")</f>
        <v>0</v>
      </c>
      <c r="CT18" s="72">
        <v>5</v>
      </c>
      <c r="CU18" s="78">
        <v>7</v>
      </c>
      <c r="CV18" s="124">
        <v>0</v>
      </c>
      <c r="CW18" s="68"/>
      <c r="CX18" s="68"/>
    </row>
    <row r="19" spans="1:102" ht="15.75" thickBot="1">
      <c r="A19" s="411" t="s">
        <v>8</v>
      </c>
      <c r="B19" s="247" t="s">
        <v>2</v>
      </c>
      <c r="C19" s="261" t="s">
        <v>38</v>
      </c>
      <c r="D19" s="212" t="s">
        <v>38</v>
      </c>
      <c r="E19" s="212" t="s">
        <v>38</v>
      </c>
      <c r="F19" s="232" t="s">
        <v>44</v>
      </c>
      <c r="G19" s="232" t="s">
        <v>44</v>
      </c>
      <c r="H19" s="232" t="s">
        <v>44</v>
      </c>
      <c r="I19" s="289" t="s">
        <v>75</v>
      </c>
      <c r="J19" s="4"/>
      <c r="K19" s="202"/>
      <c r="L19" s="202"/>
      <c r="M19" s="202"/>
      <c r="N19" s="289" t="s">
        <v>75</v>
      </c>
      <c r="O19" s="202"/>
      <c r="P19" s="4"/>
      <c r="Q19" s="4"/>
      <c r="R19" s="212" t="s">
        <v>38</v>
      </c>
      <c r="S19" s="90"/>
      <c r="T19" s="90"/>
      <c r="U19" s="4"/>
      <c r="V19" s="89"/>
      <c r="W19" s="202"/>
      <c r="X19" s="202"/>
      <c r="Y19" s="4"/>
      <c r="Z19" s="202"/>
      <c r="AA19" s="232" t="s">
        <v>44</v>
      </c>
      <c r="AB19" s="202"/>
      <c r="AC19" s="202"/>
      <c r="AD19" s="207"/>
      <c r="AE19" s="266" t="s">
        <v>45</v>
      </c>
      <c r="AF19" s="213" t="s">
        <v>45</v>
      </c>
      <c r="AG19" s="213" t="s">
        <v>45</v>
      </c>
      <c r="AH19" s="206" t="s">
        <v>47</v>
      </c>
      <c r="AI19" s="216" t="s">
        <v>39</v>
      </c>
      <c r="AJ19" s="180"/>
      <c r="AK19" s="180"/>
      <c r="AL19" s="206" t="s">
        <v>47</v>
      </c>
      <c r="AM19" s="206" t="s">
        <v>47</v>
      </c>
      <c r="AN19" s="206" t="s">
        <v>47</v>
      </c>
      <c r="AO19" s="206" t="s">
        <v>47</v>
      </c>
      <c r="AP19" s="206" t="s">
        <v>47</v>
      </c>
      <c r="AQ19" s="206" t="s">
        <v>47</v>
      </c>
      <c r="AR19" s="216" t="s">
        <v>39</v>
      </c>
      <c r="AS19" s="216" t="s">
        <v>39</v>
      </c>
      <c r="AT19" s="213" t="s">
        <v>45</v>
      </c>
      <c r="AU19" s="213" t="s">
        <v>45</v>
      </c>
      <c r="AV19" s="213" t="s">
        <v>45</v>
      </c>
      <c r="AW19" s="213" t="s">
        <v>45</v>
      </c>
      <c r="AX19" s="220" t="s">
        <v>37</v>
      </c>
      <c r="AY19" s="216" t="s">
        <v>39</v>
      </c>
      <c r="AZ19" s="216" t="s">
        <v>39</v>
      </c>
      <c r="BA19" s="298" t="s">
        <v>39</v>
      </c>
      <c r="BB19" s="376" t="s">
        <v>104</v>
      </c>
      <c r="BC19" s="377"/>
      <c r="BD19" s="377"/>
      <c r="BE19" s="377"/>
      <c r="BF19" s="378"/>
      <c r="BG19" s="239" t="s">
        <v>37</v>
      </c>
      <c r="BH19" s="359"/>
      <c r="BI19" s="241" t="s">
        <v>47</v>
      </c>
      <c r="BJ19" s="213" t="s">
        <v>45</v>
      </c>
      <c r="BK19" s="435" t="s">
        <v>79</v>
      </c>
      <c r="BL19" s="155">
        <f>COUNTIF(C19:BK19,"па")</f>
        <v>2</v>
      </c>
      <c r="BM19" s="233">
        <f>COUNTIF(C19:BL19,"фх(эл)")</f>
        <v>2</v>
      </c>
      <c r="BN19" s="183">
        <f>COUNTIF(C19:BM19,"та")</f>
        <v>4</v>
      </c>
      <c r="BO19" s="73">
        <v>0</v>
      </c>
      <c r="BP19" s="159">
        <v>0</v>
      </c>
      <c r="BQ19" s="230">
        <v>0</v>
      </c>
      <c r="BR19" s="313">
        <v>0</v>
      </c>
      <c r="BS19" s="310">
        <f>COUNTIF(C19:BR19,"пф")</f>
        <v>4</v>
      </c>
      <c r="BT19" s="227">
        <f>COUNTIF(C19:BS19,"фа")</f>
        <v>6</v>
      </c>
      <c r="BU19" s="75">
        <f t="shared" si="22"/>
        <v>0</v>
      </c>
      <c r="BV19" s="286">
        <f>COUNTIF(C19:BU19,"пр")</f>
        <v>8</v>
      </c>
      <c r="BW19" s="76">
        <f>COUNTIF(C19:BH19,"х")</f>
        <v>0</v>
      </c>
      <c r="BX19" s="77">
        <f t="shared" si="23"/>
        <v>0</v>
      </c>
      <c r="BY19" s="224">
        <v>0</v>
      </c>
      <c r="BZ19" s="82">
        <f t="shared" si="24"/>
        <v>0</v>
      </c>
      <c r="CA19" s="78">
        <f t="shared" si="25"/>
        <v>0</v>
      </c>
      <c r="CB19" s="78">
        <f t="shared" si="26"/>
        <v>0</v>
      </c>
      <c r="CC19" s="130">
        <f t="shared" si="27"/>
        <v>0</v>
      </c>
      <c r="CD19" s="75">
        <f t="shared" si="28"/>
        <v>0</v>
      </c>
      <c r="CE19" s="75">
        <f t="shared" si="29"/>
        <v>0</v>
      </c>
      <c r="CF19" s="75">
        <v>0</v>
      </c>
      <c r="CG19" s="72">
        <f>COUNTIF(C19:CF19,"ох")</f>
        <v>8</v>
      </c>
      <c r="CH19" s="76">
        <f t="shared" si="31"/>
        <v>0</v>
      </c>
      <c r="CI19" s="164">
        <f t="shared" si="32"/>
        <v>0</v>
      </c>
      <c r="CJ19" s="77">
        <f t="shared" si="33"/>
        <v>0</v>
      </c>
      <c r="CK19" s="77">
        <f t="shared" si="34"/>
        <v>0</v>
      </c>
      <c r="CL19" s="169">
        <f>COUNTIF(AK19:BK19,"фк/фа")</f>
        <v>0</v>
      </c>
      <c r="CM19" s="176">
        <f>COUNTIF(C19:CL19,"фк")</f>
        <v>0</v>
      </c>
      <c r="CN19" s="176">
        <v>1</v>
      </c>
      <c r="CO19" s="75"/>
      <c r="CP19" s="236"/>
      <c r="CQ19" s="77">
        <f t="shared" si="35"/>
        <v>0</v>
      </c>
      <c r="CR19" s="79">
        <v>0</v>
      </c>
      <c r="CS19" s="80">
        <f t="shared" si="36"/>
        <v>0</v>
      </c>
      <c r="CT19" s="72">
        <v>0</v>
      </c>
      <c r="CU19" s="78">
        <v>0</v>
      </c>
      <c r="CV19" s="124">
        <v>0</v>
      </c>
      <c r="CW19" s="68"/>
      <c r="CX19" s="68"/>
    </row>
    <row r="20" spans="1:102" ht="15.75" thickBot="1">
      <c r="A20" s="393"/>
      <c r="B20" s="318" t="s">
        <v>3</v>
      </c>
      <c r="C20" s="374" t="s">
        <v>127</v>
      </c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4"/>
      <c r="U20" s="374"/>
      <c r="V20" s="374"/>
      <c r="W20" s="374"/>
      <c r="X20" s="374"/>
      <c r="Y20" s="374"/>
      <c r="Z20" s="374"/>
      <c r="AA20" s="374"/>
      <c r="AB20" s="374"/>
      <c r="AC20" s="374"/>
      <c r="AD20" s="374"/>
      <c r="AE20" s="242" t="s">
        <v>45</v>
      </c>
      <c r="AF20" s="214" t="s">
        <v>45</v>
      </c>
      <c r="AG20" s="214" t="s">
        <v>45</v>
      </c>
      <c r="AH20" s="205" t="s">
        <v>47</v>
      </c>
      <c r="AI20" s="217" t="s">
        <v>39</v>
      </c>
      <c r="AJ20" s="4"/>
      <c r="AK20" s="4"/>
      <c r="AL20" s="205" t="s">
        <v>47</v>
      </c>
      <c r="AM20" s="205" t="s">
        <v>47</v>
      </c>
      <c r="AN20" s="205" t="s">
        <v>47</v>
      </c>
      <c r="AO20" s="205" t="s">
        <v>47</v>
      </c>
      <c r="AP20" s="205" t="s">
        <v>47</v>
      </c>
      <c r="AQ20" s="205" t="s">
        <v>47</v>
      </c>
      <c r="AR20" s="217" t="s">
        <v>39</v>
      </c>
      <c r="AS20" s="217" t="s">
        <v>39</v>
      </c>
      <c r="AT20" s="214" t="s">
        <v>45</v>
      </c>
      <c r="AU20" s="214" t="s">
        <v>45</v>
      </c>
      <c r="AV20" s="214" t="s">
        <v>45</v>
      </c>
      <c r="AW20" s="214" t="s">
        <v>45</v>
      </c>
      <c r="AX20" s="167" t="s">
        <v>37</v>
      </c>
      <c r="AY20" s="217" t="s">
        <v>39</v>
      </c>
      <c r="AZ20" s="217" t="s">
        <v>39</v>
      </c>
      <c r="BA20" s="274" t="s">
        <v>39</v>
      </c>
      <c r="BB20" s="376"/>
      <c r="BC20" s="377"/>
      <c r="BD20" s="377"/>
      <c r="BE20" s="377"/>
      <c r="BF20" s="378"/>
      <c r="BG20" s="240" t="s">
        <v>37</v>
      </c>
      <c r="BH20" s="333"/>
      <c r="BI20" s="209" t="s">
        <v>47</v>
      </c>
      <c r="BJ20" s="214" t="s">
        <v>45</v>
      </c>
      <c r="BK20" s="436"/>
      <c r="BL20" s="155">
        <f>COUNTIF(C20:BK20,"па")</f>
        <v>2</v>
      </c>
      <c r="BM20" s="233">
        <f>COUNTIF(C20:BL20,"фх(эл)")</f>
        <v>0</v>
      </c>
      <c r="BN20" s="183">
        <f>COUNTIF(C20:BM20,"та")</f>
        <v>0</v>
      </c>
      <c r="BO20" s="74">
        <v>0</v>
      </c>
      <c r="BP20" s="161">
        <v>0</v>
      </c>
      <c r="BQ20" s="230">
        <v>0</v>
      </c>
      <c r="BR20" s="313">
        <v>0</v>
      </c>
      <c r="BS20" s="310">
        <f>COUNTIF(C20:BR20,"пф")</f>
        <v>0</v>
      </c>
      <c r="BT20" s="227">
        <f>COUNTIF(C20:BS20,"фа")</f>
        <v>6</v>
      </c>
      <c r="BU20" s="75">
        <f t="shared" si="22"/>
        <v>0</v>
      </c>
      <c r="BV20" s="286">
        <f>COUNTIF(C20:BU20,"пр")</f>
        <v>8</v>
      </c>
      <c r="BW20" s="127">
        <f>COUNTIF(C20:BH20,"х")</f>
        <v>0</v>
      </c>
      <c r="BX20" s="75">
        <f t="shared" si="23"/>
        <v>0</v>
      </c>
      <c r="BY20" s="224">
        <v>0</v>
      </c>
      <c r="BZ20" s="82">
        <f t="shared" si="24"/>
        <v>0</v>
      </c>
      <c r="CA20" s="78">
        <f t="shared" si="25"/>
        <v>0</v>
      </c>
      <c r="CB20" s="78">
        <f t="shared" si="26"/>
        <v>0</v>
      </c>
      <c r="CC20" s="127">
        <f t="shared" si="27"/>
        <v>0</v>
      </c>
      <c r="CD20" s="75">
        <f t="shared" si="28"/>
        <v>0</v>
      </c>
      <c r="CE20" s="75">
        <f t="shared" si="29"/>
        <v>0</v>
      </c>
      <c r="CF20" s="75">
        <v>0</v>
      </c>
      <c r="CG20" s="72">
        <f>COUNTIF(C20:CF20,"ох")</f>
        <v>8</v>
      </c>
      <c r="CH20" s="127">
        <f t="shared" si="31"/>
        <v>0</v>
      </c>
      <c r="CI20" s="164">
        <f t="shared" si="32"/>
        <v>0</v>
      </c>
      <c r="CJ20" s="75">
        <f t="shared" si="33"/>
        <v>0</v>
      </c>
      <c r="CK20" s="75">
        <f t="shared" si="34"/>
        <v>0</v>
      </c>
      <c r="CL20" s="169">
        <f>COUNTIF(AK20:BK20,"фк/фа")</f>
        <v>0</v>
      </c>
      <c r="CM20" s="176">
        <f>COUNTIF(C20:CL20,"фк")</f>
        <v>0</v>
      </c>
      <c r="CN20" s="173">
        <v>20</v>
      </c>
      <c r="CO20" s="75"/>
      <c r="CP20" s="208"/>
      <c r="CQ20" s="76">
        <f t="shared" si="35"/>
        <v>0</v>
      </c>
      <c r="CR20" s="135">
        <v>4</v>
      </c>
      <c r="CS20" s="80">
        <f t="shared" si="36"/>
        <v>0</v>
      </c>
      <c r="CT20" s="72">
        <v>0</v>
      </c>
      <c r="CU20" s="78">
        <v>0</v>
      </c>
      <c r="CV20" s="124">
        <v>0</v>
      </c>
      <c r="CW20" s="68"/>
      <c r="CX20" s="68"/>
    </row>
    <row r="21" spans="1:102" ht="15.75" thickBot="1">
      <c r="A21" s="393"/>
      <c r="B21" s="284" t="s">
        <v>33</v>
      </c>
      <c r="C21" s="4"/>
      <c r="D21" s="4"/>
      <c r="E21" s="199" t="s">
        <v>56</v>
      </c>
      <c r="F21" s="89" t="s">
        <v>56</v>
      </c>
      <c r="G21" s="89" t="s">
        <v>56</v>
      </c>
      <c r="H21" s="220" t="s">
        <v>37</v>
      </c>
      <c r="I21" s="256" t="s">
        <v>138</v>
      </c>
      <c r="J21" s="289" t="s">
        <v>75</v>
      </c>
      <c r="K21" s="232" t="s">
        <v>44</v>
      </c>
      <c r="L21" s="232" t="s">
        <v>44</v>
      </c>
      <c r="M21" s="232" t="s">
        <v>44</v>
      </c>
      <c r="N21" s="217" t="s">
        <v>39</v>
      </c>
      <c r="O21" s="232" t="s">
        <v>44</v>
      </c>
      <c r="P21" s="256" t="s">
        <v>138</v>
      </c>
      <c r="Q21" s="89" t="s">
        <v>56</v>
      </c>
      <c r="R21" s="289" t="s">
        <v>75</v>
      </c>
      <c r="S21" s="217" t="s">
        <v>39</v>
      </c>
      <c r="T21" s="217" t="s">
        <v>39</v>
      </c>
      <c r="U21" s="256" t="s">
        <v>138</v>
      </c>
      <c r="V21" s="217" t="s">
        <v>39</v>
      </c>
      <c r="W21" s="217" t="s">
        <v>39</v>
      </c>
      <c r="X21" s="217" t="s">
        <v>39</v>
      </c>
      <c r="Y21" s="167" t="s">
        <v>37</v>
      </c>
      <c r="Z21" s="217" t="s">
        <v>39</v>
      </c>
      <c r="AA21" s="167" t="s">
        <v>37</v>
      </c>
      <c r="AB21" s="167" t="s">
        <v>37</v>
      </c>
      <c r="AC21" s="167" t="s">
        <v>37</v>
      </c>
      <c r="AD21" s="273" t="s">
        <v>37</v>
      </c>
      <c r="AE21" s="373" t="s">
        <v>124</v>
      </c>
      <c r="AF21" s="374"/>
      <c r="AG21" s="374"/>
      <c r="AH21" s="374"/>
      <c r="AI21" s="374"/>
      <c r="AJ21" s="374"/>
      <c r="AK21" s="374"/>
      <c r="AL21" s="374"/>
      <c r="AM21" s="374"/>
      <c r="AN21" s="374"/>
      <c r="AO21" s="374"/>
      <c r="AP21" s="374"/>
      <c r="AQ21" s="374"/>
      <c r="AR21" s="374"/>
      <c r="AS21" s="374"/>
      <c r="AT21" s="374"/>
      <c r="AU21" s="374"/>
      <c r="AV21" s="374"/>
      <c r="AW21" s="374"/>
      <c r="AX21" s="374"/>
      <c r="AY21" s="374"/>
      <c r="AZ21" s="374"/>
      <c r="BA21" s="375"/>
      <c r="BB21" s="379"/>
      <c r="BC21" s="380"/>
      <c r="BD21" s="380"/>
      <c r="BE21" s="380"/>
      <c r="BF21" s="381"/>
      <c r="BG21" s="437" t="s">
        <v>114</v>
      </c>
      <c r="BH21" s="383"/>
      <c r="BI21" s="383"/>
      <c r="BJ21" s="438"/>
      <c r="BK21" s="341" t="s">
        <v>56</v>
      </c>
      <c r="BL21" s="155">
        <f>COUNTIF(C21:BK21,"па")</f>
        <v>6</v>
      </c>
      <c r="BM21" s="233">
        <f t="shared" si="0"/>
        <v>2</v>
      </c>
      <c r="BN21" s="183">
        <f t="shared" si="1"/>
        <v>4</v>
      </c>
      <c r="BO21" s="126">
        <v>0</v>
      </c>
      <c r="BP21" s="158">
        <v>0</v>
      </c>
      <c r="BQ21" s="230">
        <v>0</v>
      </c>
      <c r="BR21" s="313">
        <v>0</v>
      </c>
      <c r="BS21" s="310">
        <f t="shared" si="2"/>
        <v>0</v>
      </c>
      <c r="BT21" s="227">
        <f>COUNTIF(C21:BS21,"фа")</f>
        <v>7</v>
      </c>
      <c r="BU21" s="75">
        <f t="shared" si="22"/>
        <v>0</v>
      </c>
      <c r="BV21" s="286">
        <f t="shared" si="3"/>
        <v>0</v>
      </c>
      <c r="BW21" s="127">
        <f>COUNTIF(C21:BC21,"х")</f>
        <v>0</v>
      </c>
      <c r="BX21" s="75">
        <f t="shared" si="23"/>
        <v>0</v>
      </c>
      <c r="BY21" s="224">
        <v>0</v>
      </c>
      <c r="BZ21" s="82">
        <f t="shared" si="24"/>
        <v>0</v>
      </c>
      <c r="CA21" s="78">
        <f t="shared" si="25"/>
        <v>0</v>
      </c>
      <c r="CB21" s="78">
        <f t="shared" si="26"/>
        <v>0</v>
      </c>
      <c r="CC21" s="127">
        <f t="shared" si="27"/>
        <v>0</v>
      </c>
      <c r="CD21" s="75">
        <f t="shared" si="28"/>
        <v>0</v>
      </c>
      <c r="CE21" s="75">
        <f t="shared" si="29"/>
        <v>0</v>
      </c>
      <c r="CF21" s="75">
        <v>0</v>
      </c>
      <c r="CG21" s="72">
        <f t="shared" si="30"/>
        <v>0</v>
      </c>
      <c r="CH21" s="82">
        <f t="shared" si="31"/>
        <v>0</v>
      </c>
      <c r="CI21" s="164">
        <f t="shared" si="32"/>
        <v>0</v>
      </c>
      <c r="CJ21" s="75">
        <f t="shared" si="33"/>
        <v>0</v>
      </c>
      <c r="CK21" s="75">
        <f t="shared" si="34"/>
        <v>0</v>
      </c>
      <c r="CL21" s="169">
        <f>COUNTIF(BB21:BK21,"фк/фа")</f>
        <v>0</v>
      </c>
      <c r="CM21" s="176">
        <f t="shared" si="8"/>
        <v>5</v>
      </c>
      <c r="CN21" s="173">
        <v>14</v>
      </c>
      <c r="CO21" s="75"/>
      <c r="CP21" s="208"/>
      <c r="CQ21" s="82">
        <f t="shared" si="35"/>
        <v>0</v>
      </c>
      <c r="CR21" s="125">
        <v>4</v>
      </c>
      <c r="CS21" s="80">
        <f t="shared" si="36"/>
        <v>0</v>
      </c>
      <c r="CT21" s="72">
        <v>0</v>
      </c>
      <c r="CU21" s="78">
        <v>0</v>
      </c>
      <c r="CV21" s="124">
        <v>0</v>
      </c>
      <c r="CW21" s="68"/>
      <c r="CX21" s="68"/>
    </row>
    <row r="22" spans="1:102" ht="15.75" thickBot="1">
      <c r="A22" s="393"/>
      <c r="B22" s="249" t="s">
        <v>4</v>
      </c>
      <c r="D22" s="4"/>
      <c r="F22" s="89"/>
      <c r="H22" s="167" t="s">
        <v>37</v>
      </c>
      <c r="I22" s="4"/>
      <c r="J22" s="4"/>
      <c r="K22" s="212" t="s">
        <v>38</v>
      </c>
      <c r="L22" s="82"/>
      <c r="M22" s="89" t="s">
        <v>56</v>
      </c>
      <c r="N22" s="217" t="s">
        <v>39</v>
      </c>
      <c r="O22" s="4"/>
      <c r="P22" s="89" t="s">
        <v>56</v>
      </c>
      <c r="Q22" s="289" t="s">
        <v>75</v>
      </c>
      <c r="R22" s="204" t="s">
        <v>56</v>
      </c>
      <c r="S22" s="217" t="s">
        <v>39</v>
      </c>
      <c r="T22" s="217" t="s">
        <v>39</v>
      </c>
      <c r="U22" s="289" t="s">
        <v>75</v>
      </c>
      <c r="V22" s="217" t="s">
        <v>39</v>
      </c>
      <c r="W22" s="217" t="s">
        <v>39</v>
      </c>
      <c r="X22" s="217" t="s">
        <v>39</v>
      </c>
      <c r="Y22" s="167" t="s">
        <v>37</v>
      </c>
      <c r="Z22" s="217" t="s">
        <v>39</v>
      </c>
      <c r="AA22" s="167" t="s">
        <v>37</v>
      </c>
      <c r="AB22" s="167" t="s">
        <v>37</v>
      </c>
      <c r="AC22" s="167" t="s">
        <v>37</v>
      </c>
      <c r="AD22" s="273" t="s">
        <v>37</v>
      </c>
      <c r="AE22" s="288" t="s">
        <v>75</v>
      </c>
      <c r="AF22" s="90"/>
      <c r="AG22" s="212" t="s">
        <v>38</v>
      </c>
      <c r="AH22" s="89"/>
      <c r="AJ22" s="89" t="s">
        <v>56</v>
      </c>
      <c r="AK22" s="89" t="s">
        <v>56</v>
      </c>
      <c r="AL22" s="89" t="s">
        <v>56</v>
      </c>
      <c r="AM22" s="4"/>
      <c r="AN22" s="89" t="s">
        <v>56</v>
      </c>
      <c r="AP22" s="90"/>
      <c r="AQ22" s="90"/>
      <c r="AR22" s="256" t="s">
        <v>138</v>
      </c>
      <c r="AS22" s="256" t="s">
        <v>138</v>
      </c>
      <c r="AT22" s="212" t="s">
        <v>38</v>
      </c>
      <c r="AU22" s="256" t="s">
        <v>138</v>
      </c>
      <c r="AV22" s="256" t="s">
        <v>138</v>
      </c>
      <c r="AW22" s="256" t="s">
        <v>138</v>
      </c>
      <c r="AX22" s="256" t="s">
        <v>138</v>
      </c>
      <c r="AY22" s="4"/>
      <c r="AZ22" s="4"/>
      <c r="BA22" s="212" t="s">
        <v>38</v>
      </c>
      <c r="BB22" s="437" t="s">
        <v>105</v>
      </c>
      <c r="BC22" s="383"/>
      <c r="BD22" s="383"/>
      <c r="BE22" s="383"/>
      <c r="BF22" s="438"/>
      <c r="BG22" s="329"/>
      <c r="BH22" s="330"/>
      <c r="BI22" s="302" t="s">
        <v>44</v>
      </c>
      <c r="BJ22" s="331"/>
      <c r="BK22" s="342" t="s">
        <v>116</v>
      </c>
      <c r="BL22" s="155">
        <f t="shared" si="12"/>
        <v>6</v>
      </c>
      <c r="BM22" s="233">
        <f t="shared" si="0"/>
        <v>3</v>
      </c>
      <c r="BN22" s="183">
        <f t="shared" si="1"/>
        <v>1</v>
      </c>
      <c r="BO22" s="126">
        <v>0</v>
      </c>
      <c r="BP22" s="159">
        <v>0</v>
      </c>
      <c r="BQ22" s="230">
        <v>4</v>
      </c>
      <c r="BR22" s="313">
        <v>0</v>
      </c>
      <c r="BS22" s="310">
        <f t="shared" si="2"/>
        <v>4</v>
      </c>
      <c r="BT22" s="227">
        <f t="shared" si="11"/>
        <v>7</v>
      </c>
      <c r="BU22" s="75">
        <f t="shared" si="22"/>
        <v>0</v>
      </c>
      <c r="BV22" s="286">
        <f t="shared" si="3"/>
        <v>0</v>
      </c>
      <c r="BW22" s="127">
        <f aca="true" t="shared" si="37" ref="BW22:BW28">COUNTIF(C22:BD22,"х")</f>
        <v>0</v>
      </c>
      <c r="BX22" s="75">
        <f t="shared" si="23"/>
        <v>0</v>
      </c>
      <c r="BY22" s="224">
        <v>0</v>
      </c>
      <c r="BZ22" s="82">
        <f t="shared" si="24"/>
        <v>0</v>
      </c>
      <c r="CA22" s="78">
        <f t="shared" si="25"/>
        <v>0</v>
      </c>
      <c r="CB22" s="78">
        <f t="shared" si="26"/>
        <v>0</v>
      </c>
      <c r="CC22" s="127">
        <f t="shared" si="27"/>
        <v>0</v>
      </c>
      <c r="CD22" s="75">
        <f t="shared" si="28"/>
        <v>0</v>
      </c>
      <c r="CE22" s="75">
        <f t="shared" si="29"/>
        <v>0</v>
      </c>
      <c r="CF22" s="75">
        <v>0</v>
      </c>
      <c r="CG22" s="72">
        <f t="shared" si="30"/>
        <v>0</v>
      </c>
      <c r="CH22" s="76">
        <f t="shared" si="31"/>
        <v>0</v>
      </c>
      <c r="CI22" s="164">
        <f t="shared" si="32"/>
        <v>0</v>
      </c>
      <c r="CJ22" s="75">
        <f t="shared" si="33"/>
        <v>0</v>
      </c>
      <c r="CK22" s="75">
        <f t="shared" si="34"/>
        <v>0</v>
      </c>
      <c r="CL22" s="169">
        <f>COUNTIF(AM22:BK22,"фк/фа")</f>
        <v>0</v>
      </c>
      <c r="CM22" s="176">
        <f t="shared" si="8"/>
        <v>7</v>
      </c>
      <c r="CN22" s="173">
        <v>10</v>
      </c>
      <c r="CO22" s="75"/>
      <c r="CP22" s="208"/>
      <c r="CQ22" s="76">
        <f t="shared" si="35"/>
        <v>0</v>
      </c>
      <c r="CR22" s="135">
        <v>4</v>
      </c>
      <c r="CS22" s="80">
        <f t="shared" si="36"/>
        <v>0</v>
      </c>
      <c r="CT22" s="72">
        <v>0</v>
      </c>
      <c r="CU22" s="78">
        <v>0</v>
      </c>
      <c r="CV22" s="124">
        <v>0</v>
      </c>
      <c r="CW22" s="68"/>
      <c r="CX22" s="68"/>
    </row>
    <row r="23" spans="1:102" ht="15.75" thickBot="1">
      <c r="A23" s="86"/>
      <c r="B23" s="250" t="s">
        <v>36</v>
      </c>
      <c r="C23" s="32"/>
      <c r="D23" s="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9"/>
      <c r="AA23" s="9"/>
      <c r="AB23" s="9"/>
      <c r="AC23" s="9"/>
      <c r="AD23" s="29"/>
      <c r="AE23" s="93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9"/>
      <c r="AZ23" s="9"/>
      <c r="BA23" s="29"/>
      <c r="BB23" s="93"/>
      <c r="BC23" s="69"/>
      <c r="BD23" s="29"/>
      <c r="BE23" s="9"/>
      <c r="BF23" s="10"/>
      <c r="BG23" s="422"/>
      <c r="BH23" s="423"/>
      <c r="BI23" s="423"/>
      <c r="BJ23" s="424"/>
      <c r="BK23" s="338"/>
      <c r="BL23" s="155">
        <f t="shared" si="12"/>
        <v>0</v>
      </c>
      <c r="BM23" s="233">
        <f t="shared" si="0"/>
        <v>0</v>
      </c>
      <c r="BN23" s="183">
        <f t="shared" si="1"/>
        <v>0</v>
      </c>
      <c r="BO23" s="134">
        <v>0</v>
      </c>
      <c r="BP23" s="160">
        <v>6</v>
      </c>
      <c r="BQ23" s="230">
        <v>0</v>
      </c>
      <c r="BR23" s="316">
        <v>4</v>
      </c>
      <c r="BS23" s="310">
        <f t="shared" si="2"/>
        <v>0</v>
      </c>
      <c r="BT23" s="227">
        <f t="shared" si="11"/>
        <v>0</v>
      </c>
      <c r="BU23" s="132">
        <f t="shared" si="22"/>
        <v>0</v>
      </c>
      <c r="BV23" s="286">
        <f t="shared" si="3"/>
        <v>0</v>
      </c>
      <c r="BW23" s="133">
        <f t="shared" si="37"/>
        <v>0</v>
      </c>
      <c r="BX23" s="133">
        <f t="shared" si="23"/>
        <v>0</v>
      </c>
      <c r="BY23" s="224">
        <v>0</v>
      </c>
      <c r="BZ23" s="82">
        <f t="shared" si="24"/>
        <v>0</v>
      </c>
      <c r="CA23" s="78">
        <f t="shared" si="25"/>
        <v>0</v>
      </c>
      <c r="CB23" s="78">
        <f t="shared" si="26"/>
        <v>0</v>
      </c>
      <c r="CC23" s="133">
        <f t="shared" si="27"/>
        <v>0</v>
      </c>
      <c r="CD23" s="132">
        <f t="shared" si="28"/>
        <v>0</v>
      </c>
      <c r="CE23" s="132">
        <f t="shared" si="29"/>
        <v>0</v>
      </c>
      <c r="CF23" s="132">
        <v>0</v>
      </c>
      <c r="CG23" s="72">
        <f t="shared" si="30"/>
        <v>0</v>
      </c>
      <c r="CH23" s="133">
        <f t="shared" si="31"/>
        <v>0</v>
      </c>
      <c r="CI23" s="164">
        <f t="shared" si="32"/>
        <v>0</v>
      </c>
      <c r="CJ23" s="133">
        <f t="shared" si="33"/>
        <v>0</v>
      </c>
      <c r="CK23" s="133">
        <f t="shared" si="34"/>
        <v>0</v>
      </c>
      <c r="CL23" s="169">
        <f>COUNTIF(AK23:BK23,"фк/фа")</f>
        <v>0</v>
      </c>
      <c r="CM23" s="176">
        <f t="shared" si="8"/>
        <v>0</v>
      </c>
      <c r="CN23" s="177">
        <v>0</v>
      </c>
      <c r="CO23" s="75"/>
      <c r="CP23" s="238"/>
      <c r="CQ23" s="133">
        <f t="shared" si="35"/>
        <v>0</v>
      </c>
      <c r="CR23" s="136">
        <v>0</v>
      </c>
      <c r="CS23" s="80">
        <f t="shared" si="36"/>
        <v>0</v>
      </c>
      <c r="CT23" s="72">
        <v>6</v>
      </c>
      <c r="CU23" s="78">
        <v>0</v>
      </c>
      <c r="CV23" s="124">
        <v>0</v>
      </c>
      <c r="CW23" s="68"/>
      <c r="CX23" s="68"/>
    </row>
    <row r="24" spans="1:102" ht="15.75" thickBot="1">
      <c r="A24" s="410" t="s">
        <v>9</v>
      </c>
      <c r="B24" s="247" t="s">
        <v>2</v>
      </c>
      <c r="C24" s="414" t="s">
        <v>123</v>
      </c>
      <c r="D24" s="415"/>
      <c r="E24" s="415"/>
      <c r="F24" s="415"/>
      <c r="G24" s="415"/>
      <c r="H24" s="415"/>
      <c r="I24" s="415"/>
      <c r="J24" s="415"/>
      <c r="K24" s="415"/>
      <c r="L24" s="415"/>
      <c r="M24" s="415"/>
      <c r="N24" s="415"/>
      <c r="O24" s="415"/>
      <c r="P24" s="415"/>
      <c r="Q24" s="415"/>
      <c r="R24" s="415"/>
      <c r="S24" s="415"/>
      <c r="T24" s="415"/>
      <c r="U24" s="415"/>
      <c r="V24" s="415"/>
      <c r="W24" s="415"/>
      <c r="X24" s="415"/>
      <c r="Y24" s="415"/>
      <c r="Z24" s="415"/>
      <c r="AA24" s="415"/>
      <c r="AB24" s="415"/>
      <c r="AC24" s="415"/>
      <c r="AD24" s="416"/>
      <c r="AE24" s="281" t="s">
        <v>39</v>
      </c>
      <c r="AF24" s="216" t="s">
        <v>39</v>
      </c>
      <c r="AG24" s="216" t="s">
        <v>39</v>
      </c>
      <c r="AH24" s="216" t="s">
        <v>39</v>
      </c>
      <c r="AI24" s="206" t="s">
        <v>47</v>
      </c>
      <c r="AJ24" s="220" t="s">
        <v>37</v>
      </c>
      <c r="AK24" s="220" t="s">
        <v>37</v>
      </c>
      <c r="AL24" s="220" t="s">
        <v>37</v>
      </c>
      <c r="AM24" s="220" t="s">
        <v>37</v>
      </c>
      <c r="AN24" s="220" t="s">
        <v>37</v>
      </c>
      <c r="AO24" s="213" t="s">
        <v>45</v>
      </c>
      <c r="AP24" s="213" t="s">
        <v>45</v>
      </c>
      <c r="AR24" s="206" t="s">
        <v>47</v>
      </c>
      <c r="AS24" s="206" t="s">
        <v>47</v>
      </c>
      <c r="AT24" s="206" t="s">
        <v>47</v>
      </c>
      <c r="AU24" s="206" t="s">
        <v>47</v>
      </c>
      <c r="AV24" s="206" t="s">
        <v>47</v>
      </c>
      <c r="AW24" s="206" t="s">
        <v>47</v>
      </c>
      <c r="AX24" s="206" t="s">
        <v>47</v>
      </c>
      <c r="AY24" s="206" t="s">
        <v>47</v>
      </c>
      <c r="AZ24" s="206" t="s">
        <v>47</v>
      </c>
      <c r="BA24" s="269" t="s">
        <v>45</v>
      </c>
      <c r="BB24" s="266" t="s">
        <v>45</v>
      </c>
      <c r="BC24" s="213" t="s">
        <v>45</v>
      </c>
      <c r="BD24" s="280" t="s">
        <v>39</v>
      </c>
      <c r="BE24" s="243" t="s">
        <v>39</v>
      </c>
      <c r="BF24" s="274" t="s">
        <v>39</v>
      </c>
      <c r="BG24" s="355" t="s">
        <v>45</v>
      </c>
      <c r="BH24" s="356" t="s">
        <v>47</v>
      </c>
      <c r="BI24" s="5"/>
      <c r="BJ24" s="357" t="s">
        <v>37</v>
      </c>
      <c r="BK24" s="22"/>
      <c r="BL24" s="155">
        <f>COUNTIF(C24:BK24,"па")</f>
        <v>6</v>
      </c>
      <c r="BM24" s="233">
        <f t="shared" si="0"/>
        <v>0</v>
      </c>
      <c r="BN24" s="183">
        <f t="shared" si="1"/>
        <v>0</v>
      </c>
      <c r="BO24" s="74">
        <v>0</v>
      </c>
      <c r="BP24" s="155">
        <v>0</v>
      </c>
      <c r="BQ24" s="230">
        <v>4</v>
      </c>
      <c r="BR24" s="313">
        <v>3</v>
      </c>
      <c r="BS24" s="310">
        <f t="shared" si="2"/>
        <v>0</v>
      </c>
      <c r="BT24" s="227">
        <f t="shared" si="11"/>
        <v>7</v>
      </c>
      <c r="BU24" s="75">
        <f t="shared" si="22"/>
        <v>0</v>
      </c>
      <c r="BV24" s="286">
        <f t="shared" si="3"/>
        <v>11</v>
      </c>
      <c r="BW24" s="76">
        <f>COUNTIF(C24:BD24,"х")</f>
        <v>0</v>
      </c>
      <c r="BX24" s="75">
        <f t="shared" si="23"/>
        <v>0</v>
      </c>
      <c r="BY24" s="224">
        <v>0</v>
      </c>
      <c r="BZ24" s="82">
        <f t="shared" si="24"/>
        <v>0</v>
      </c>
      <c r="CA24" s="78">
        <f t="shared" si="25"/>
        <v>0</v>
      </c>
      <c r="CB24" s="78">
        <f t="shared" si="26"/>
        <v>0</v>
      </c>
      <c r="CC24" s="130">
        <f t="shared" si="27"/>
        <v>0</v>
      </c>
      <c r="CD24" s="75">
        <f t="shared" si="28"/>
        <v>0</v>
      </c>
      <c r="CE24" s="75">
        <f t="shared" si="29"/>
        <v>0</v>
      </c>
      <c r="CF24" s="75">
        <v>0</v>
      </c>
      <c r="CG24" s="72">
        <f t="shared" si="30"/>
        <v>6</v>
      </c>
      <c r="CH24" s="76">
        <f t="shared" si="31"/>
        <v>0</v>
      </c>
      <c r="CI24" s="164">
        <f t="shared" si="32"/>
        <v>0</v>
      </c>
      <c r="CJ24" s="75">
        <f t="shared" si="33"/>
        <v>0</v>
      </c>
      <c r="CK24" s="75">
        <f t="shared" si="34"/>
        <v>0</v>
      </c>
      <c r="CL24" s="169">
        <f>COUNTIF(BB24:BK24,"фк/фа")</f>
        <v>0</v>
      </c>
      <c r="CM24" s="176">
        <f t="shared" si="8"/>
        <v>0</v>
      </c>
      <c r="CN24" s="178">
        <v>13</v>
      </c>
      <c r="CO24" s="75"/>
      <c r="CP24" s="130"/>
      <c r="CQ24" s="78">
        <f t="shared" si="35"/>
        <v>0</v>
      </c>
      <c r="CR24" s="137">
        <v>2</v>
      </c>
      <c r="CS24" s="80">
        <f t="shared" si="36"/>
        <v>0</v>
      </c>
      <c r="CT24" s="72">
        <v>0</v>
      </c>
      <c r="CU24" s="78">
        <v>0</v>
      </c>
      <c r="CV24" s="124">
        <v>0</v>
      </c>
      <c r="CW24" s="68"/>
      <c r="CX24" s="68"/>
    </row>
    <row r="25" spans="1:102" ht="15.75" thickBot="1">
      <c r="A25" s="393"/>
      <c r="B25" s="249" t="s">
        <v>3</v>
      </c>
      <c r="C25" s="264" t="s">
        <v>44</v>
      </c>
      <c r="D25" s="202"/>
      <c r="E25" s="289" t="s">
        <v>75</v>
      </c>
      <c r="F25" s="4"/>
      <c r="H25" s="202"/>
      <c r="I25" s="212" t="s">
        <v>38</v>
      </c>
      <c r="J25" s="202"/>
      <c r="K25" s="89" t="s">
        <v>56</v>
      </c>
      <c r="L25" s="212" t="s">
        <v>38</v>
      </c>
      <c r="M25" s="4"/>
      <c r="N25" s="212" t="s">
        <v>38</v>
      </c>
      <c r="O25" s="289" t="s">
        <v>75</v>
      </c>
      <c r="P25" s="232" t="s">
        <v>44</v>
      </c>
      <c r="R25" s="232" t="s">
        <v>44</v>
      </c>
      <c r="S25" s="90"/>
      <c r="T25" s="289" t="s">
        <v>75</v>
      </c>
      <c r="U25" s="89"/>
      <c r="V25" s="204" t="s">
        <v>56</v>
      </c>
      <c r="W25" s="232" t="s">
        <v>44</v>
      </c>
      <c r="X25" s="4"/>
      <c r="Y25" s="89"/>
      <c r="Z25" s="89"/>
      <c r="AA25" s="212" t="s">
        <v>38</v>
      </c>
      <c r="AB25" s="4"/>
      <c r="AC25" s="4"/>
      <c r="AD25" s="11"/>
      <c r="AE25" s="262" t="s">
        <v>39</v>
      </c>
      <c r="AF25" s="217" t="s">
        <v>39</v>
      </c>
      <c r="AG25" s="217" t="s">
        <v>39</v>
      </c>
      <c r="AH25" s="217" t="s">
        <v>39</v>
      </c>
      <c r="AI25" s="205" t="s">
        <v>47</v>
      </c>
      <c r="AJ25" s="167" t="s">
        <v>37</v>
      </c>
      <c r="AK25" s="167" t="s">
        <v>37</v>
      </c>
      <c r="AL25" s="167" t="s">
        <v>37</v>
      </c>
      <c r="AM25" s="167" t="s">
        <v>37</v>
      </c>
      <c r="AN25" s="167" t="s">
        <v>37</v>
      </c>
      <c r="AO25" s="214" t="s">
        <v>45</v>
      </c>
      <c r="AP25" s="214" t="s">
        <v>45</v>
      </c>
      <c r="AR25" s="205" t="s">
        <v>47</v>
      </c>
      <c r="AS25" s="205" t="s">
        <v>47</v>
      </c>
      <c r="AT25" s="205" t="s">
        <v>47</v>
      </c>
      <c r="AU25" s="205" t="s">
        <v>47</v>
      </c>
      <c r="AV25" s="205" t="s">
        <v>47</v>
      </c>
      <c r="AW25" s="205" t="s">
        <v>47</v>
      </c>
      <c r="AX25" s="205" t="s">
        <v>47</v>
      </c>
      <c r="AY25" s="205" t="s">
        <v>47</v>
      </c>
      <c r="AZ25" s="205" t="s">
        <v>47</v>
      </c>
      <c r="BA25" s="270" t="s">
        <v>45</v>
      </c>
      <c r="BB25" s="257" t="s">
        <v>45</v>
      </c>
      <c r="BC25" s="214" t="s">
        <v>45</v>
      </c>
      <c r="BD25" s="265" t="s">
        <v>39</v>
      </c>
      <c r="BE25" s="244" t="s">
        <v>39</v>
      </c>
      <c r="BF25" s="274" t="s">
        <v>39</v>
      </c>
      <c r="BG25" s="257" t="s">
        <v>45</v>
      </c>
      <c r="BH25" s="209" t="s">
        <v>47</v>
      </c>
      <c r="BI25" s="4"/>
      <c r="BJ25" s="263" t="s">
        <v>37</v>
      </c>
      <c r="BK25" s="351" t="s">
        <v>85</v>
      </c>
      <c r="BL25" s="155">
        <f>COUNTIF(C25:BK25,"па")</f>
        <v>6</v>
      </c>
      <c r="BM25" s="233">
        <f>COUNTIF(C25:BL25,"фх(эл)")</f>
        <v>3</v>
      </c>
      <c r="BN25" s="183">
        <f>COUNTIF(C25:BM25,"та")</f>
        <v>4</v>
      </c>
      <c r="BO25" s="129">
        <v>0</v>
      </c>
      <c r="BP25" s="161">
        <v>0</v>
      </c>
      <c r="BQ25" s="230">
        <v>0</v>
      </c>
      <c r="BR25" s="313">
        <v>0</v>
      </c>
      <c r="BS25" s="310">
        <f>COUNTIF(C25:BR25,"пф")</f>
        <v>4</v>
      </c>
      <c r="BT25" s="227">
        <f>COUNTIF(C25:BS25,"фа")</f>
        <v>7</v>
      </c>
      <c r="BU25" s="75">
        <f t="shared" si="22"/>
        <v>0</v>
      </c>
      <c r="BV25" s="286">
        <f t="shared" si="3"/>
        <v>11</v>
      </c>
      <c r="BW25" s="82">
        <f>COUNTIF(C25:BD25,"х")</f>
        <v>0</v>
      </c>
      <c r="BX25" s="75">
        <f t="shared" si="23"/>
        <v>0</v>
      </c>
      <c r="BY25" s="224">
        <v>0</v>
      </c>
      <c r="BZ25" s="82">
        <f t="shared" si="24"/>
        <v>0</v>
      </c>
      <c r="CA25" s="78">
        <f t="shared" si="25"/>
        <v>0</v>
      </c>
      <c r="CB25" s="78">
        <f t="shared" si="26"/>
        <v>0</v>
      </c>
      <c r="CC25" s="82">
        <f t="shared" si="27"/>
        <v>0</v>
      </c>
      <c r="CD25" s="75">
        <f t="shared" si="28"/>
        <v>0</v>
      </c>
      <c r="CE25" s="75">
        <f t="shared" si="29"/>
        <v>0</v>
      </c>
      <c r="CF25" s="75">
        <v>0</v>
      </c>
      <c r="CG25" s="72">
        <f t="shared" si="30"/>
        <v>6</v>
      </c>
      <c r="CH25" s="127">
        <f t="shared" si="31"/>
        <v>0</v>
      </c>
      <c r="CI25" s="164">
        <f t="shared" si="32"/>
        <v>0</v>
      </c>
      <c r="CJ25" s="75">
        <f t="shared" si="33"/>
        <v>0</v>
      </c>
      <c r="CK25" s="75">
        <f t="shared" si="34"/>
        <v>0</v>
      </c>
      <c r="CL25" s="169">
        <f>COUNTIF(AO25:BK25,"фк/фа")</f>
        <v>0</v>
      </c>
      <c r="CM25" s="176">
        <f>COUNTIF(C25:CL25,"фк")</f>
        <v>2</v>
      </c>
      <c r="CN25" s="173">
        <v>20</v>
      </c>
      <c r="CO25" s="75"/>
      <c r="CP25" s="208"/>
      <c r="CQ25" s="127">
        <f t="shared" si="35"/>
        <v>0</v>
      </c>
      <c r="CR25" s="135">
        <v>2</v>
      </c>
      <c r="CS25" s="80">
        <f t="shared" si="36"/>
        <v>0</v>
      </c>
      <c r="CT25" s="72">
        <v>0</v>
      </c>
      <c r="CU25" s="78">
        <v>0</v>
      </c>
      <c r="CV25" s="124">
        <v>6</v>
      </c>
      <c r="CW25" s="68"/>
      <c r="CX25" s="68"/>
    </row>
    <row r="26" spans="1:102" ht="15.75" thickBot="1">
      <c r="A26" s="393"/>
      <c r="B26" s="249" t="s">
        <v>33</v>
      </c>
      <c r="C26" s="256" t="s">
        <v>138</v>
      </c>
      <c r="D26" s="256" t="s">
        <v>138</v>
      </c>
      <c r="E26" s="217" t="s">
        <v>39</v>
      </c>
      <c r="F26" s="256" t="s">
        <v>138</v>
      </c>
      <c r="G26" s="289" t="s">
        <v>75</v>
      </c>
      <c r="H26" s="4"/>
      <c r="I26" s="217" t="s">
        <v>39</v>
      </c>
      <c r="J26" s="256" t="s">
        <v>138</v>
      </c>
      <c r="K26" s="4"/>
      <c r="L26" s="289" t="s">
        <v>75</v>
      </c>
      <c r="M26" s="4"/>
      <c r="N26" s="167" t="s">
        <v>37</v>
      </c>
      <c r="O26" s="256" t="s">
        <v>138</v>
      </c>
      <c r="Q26" s="167" t="s">
        <v>37</v>
      </c>
      <c r="R26" s="256" t="s">
        <v>138</v>
      </c>
      <c r="S26" s="232" t="s">
        <v>44</v>
      </c>
      <c r="T26" s="232" t="s">
        <v>44</v>
      </c>
      <c r="U26" s="232" t="s">
        <v>44</v>
      </c>
      <c r="V26" s="232" t="s">
        <v>44</v>
      </c>
      <c r="W26" s="167" t="s">
        <v>37</v>
      </c>
      <c r="X26" s="167" t="s">
        <v>37</v>
      </c>
      <c r="Y26" s="4"/>
      <c r="Z26" s="167" t="s">
        <v>37</v>
      </c>
      <c r="AA26" s="217" t="s">
        <v>39</v>
      </c>
      <c r="AB26" s="217" t="s">
        <v>39</v>
      </c>
      <c r="AC26" s="289" t="s">
        <v>75</v>
      </c>
      <c r="AD26" s="274" t="s">
        <v>39</v>
      </c>
      <c r="AE26" s="417" t="s">
        <v>111</v>
      </c>
      <c r="AF26" s="418"/>
      <c r="AG26" s="418"/>
      <c r="AH26" s="418"/>
      <c r="AI26" s="418"/>
      <c r="AJ26" s="418"/>
      <c r="AK26" s="418"/>
      <c r="AL26" s="418"/>
      <c r="AM26" s="418"/>
      <c r="AN26" s="418"/>
      <c r="AO26" s="418"/>
      <c r="AP26" s="418"/>
      <c r="AQ26" s="418"/>
      <c r="AR26" s="418"/>
      <c r="AS26" s="418"/>
      <c r="AT26" s="418"/>
      <c r="AU26" s="418"/>
      <c r="AV26" s="418"/>
      <c r="AW26" s="418"/>
      <c r="AX26" s="418"/>
      <c r="AY26" s="418"/>
      <c r="AZ26" s="418"/>
      <c r="BA26" s="382"/>
      <c r="BB26" s="425" t="s">
        <v>112</v>
      </c>
      <c r="BC26" s="433"/>
      <c r="BD26" s="433"/>
      <c r="BE26" s="433"/>
      <c r="BF26" s="433"/>
      <c r="BG26" s="262" t="s">
        <v>39</v>
      </c>
      <c r="BH26" s="243" t="s">
        <v>39</v>
      </c>
      <c r="BI26" s="213" t="s">
        <v>45</v>
      </c>
      <c r="BJ26" s="302" t="s">
        <v>44</v>
      </c>
      <c r="BK26" s="352" t="s">
        <v>85</v>
      </c>
      <c r="BL26" s="155">
        <f>COUNTIF(C26:BK26,"па")</f>
        <v>5</v>
      </c>
      <c r="BM26" s="233">
        <f>COUNTIF(C26:BL26,"фх(эл)")</f>
        <v>3</v>
      </c>
      <c r="BN26" s="183">
        <f>COUNTIF(C26:BM26,"та")</f>
        <v>5</v>
      </c>
      <c r="BO26" s="74">
        <v>0</v>
      </c>
      <c r="BP26" s="161">
        <v>0</v>
      </c>
      <c r="BQ26" s="230">
        <v>0</v>
      </c>
      <c r="BR26" s="313">
        <v>0</v>
      </c>
      <c r="BS26" s="310">
        <f>COUNTIF(C26:BR26,"пф")</f>
        <v>0</v>
      </c>
      <c r="BT26" s="227">
        <f>COUNTIF(C26:BS26,"фа")</f>
        <v>7</v>
      </c>
      <c r="BU26" s="75">
        <f t="shared" si="22"/>
        <v>0</v>
      </c>
      <c r="BV26" s="286">
        <f t="shared" si="3"/>
        <v>0</v>
      </c>
      <c r="BW26" s="76">
        <f>COUNTIF(C26:BD26,"х")</f>
        <v>0</v>
      </c>
      <c r="BX26" s="75">
        <f t="shared" si="23"/>
        <v>0</v>
      </c>
      <c r="BY26" s="224">
        <v>0</v>
      </c>
      <c r="BZ26" s="82">
        <f t="shared" si="24"/>
        <v>0</v>
      </c>
      <c r="CA26" s="78">
        <f t="shared" si="25"/>
        <v>0</v>
      </c>
      <c r="CB26" s="78">
        <f t="shared" si="26"/>
        <v>0</v>
      </c>
      <c r="CC26" s="82">
        <f t="shared" si="27"/>
        <v>0</v>
      </c>
      <c r="CD26" s="75">
        <f t="shared" si="28"/>
        <v>0</v>
      </c>
      <c r="CE26" s="75">
        <f t="shared" si="29"/>
        <v>0</v>
      </c>
      <c r="CF26" s="75">
        <v>0</v>
      </c>
      <c r="CG26" s="72">
        <f>COUNTIF(C26:CF26,"ох")</f>
        <v>1</v>
      </c>
      <c r="CH26" s="82">
        <f t="shared" si="31"/>
        <v>0</v>
      </c>
      <c r="CI26" s="164">
        <f t="shared" si="32"/>
        <v>0</v>
      </c>
      <c r="CJ26" s="75">
        <f t="shared" si="33"/>
        <v>0</v>
      </c>
      <c r="CK26" s="75">
        <f t="shared" si="34"/>
        <v>0</v>
      </c>
      <c r="CL26" s="169">
        <f>COUNTIF(BB26:BK26,"фк/фа")</f>
        <v>0</v>
      </c>
      <c r="CM26" s="176">
        <f>COUNTIF(C26:CL26,"фк")</f>
        <v>0</v>
      </c>
      <c r="CN26" s="173">
        <v>20</v>
      </c>
      <c r="CO26" s="75"/>
      <c r="CP26" s="208"/>
      <c r="CQ26" s="127">
        <f t="shared" si="35"/>
        <v>0</v>
      </c>
      <c r="CR26" s="125">
        <v>4</v>
      </c>
      <c r="CS26" s="80">
        <f t="shared" si="36"/>
        <v>0</v>
      </c>
      <c r="CT26" s="72">
        <v>0</v>
      </c>
      <c r="CU26" s="78">
        <v>0</v>
      </c>
      <c r="CV26" s="124">
        <v>0</v>
      </c>
      <c r="CW26" s="68"/>
      <c r="CX26" s="68"/>
    </row>
    <row r="27" spans="1:102" ht="16.5" thickBot="1">
      <c r="A27" s="393"/>
      <c r="B27" s="249" t="s">
        <v>4</v>
      </c>
      <c r="C27" s="288" t="s">
        <v>75</v>
      </c>
      <c r="D27" s="289" t="s">
        <v>75</v>
      </c>
      <c r="E27" s="217" t="s">
        <v>39</v>
      </c>
      <c r="F27" s="4"/>
      <c r="G27" s="4"/>
      <c r="H27" s="4"/>
      <c r="I27" s="217" t="s">
        <v>39</v>
      </c>
      <c r="J27" s="212" t="s">
        <v>38</v>
      </c>
      <c r="K27" s="4"/>
      <c r="L27" s="204" t="s">
        <v>56</v>
      </c>
      <c r="M27" s="256" t="s">
        <v>138</v>
      </c>
      <c r="N27" s="167" t="s">
        <v>37</v>
      </c>
      <c r="O27" s="89"/>
      <c r="P27" s="214" t="s">
        <v>45</v>
      </c>
      <c r="Q27" s="167" t="s">
        <v>37</v>
      </c>
      <c r="R27" s="89"/>
      <c r="S27" s="213" t="s">
        <v>45</v>
      </c>
      <c r="T27" s="204" t="s">
        <v>56</v>
      </c>
      <c r="U27" s="212" t="s">
        <v>38</v>
      </c>
      <c r="V27" s="213" t="s">
        <v>45</v>
      </c>
      <c r="W27" s="167" t="s">
        <v>37</v>
      </c>
      <c r="X27" s="167" t="s">
        <v>37</v>
      </c>
      <c r="Z27" s="167" t="s">
        <v>37</v>
      </c>
      <c r="AA27" s="217" t="s">
        <v>39</v>
      </c>
      <c r="AB27" s="217" t="s">
        <v>39</v>
      </c>
      <c r="AC27" s="204" t="s">
        <v>56</v>
      </c>
      <c r="AD27" s="274" t="s">
        <v>39</v>
      </c>
      <c r="AE27" s="264" t="s">
        <v>44</v>
      </c>
      <c r="AF27" s="232" t="s">
        <v>44</v>
      </c>
      <c r="AG27" s="89" t="s">
        <v>56</v>
      </c>
      <c r="AH27" s="213" t="s">
        <v>45</v>
      </c>
      <c r="AI27" s="213" t="s">
        <v>45</v>
      </c>
      <c r="AJ27" s="213" t="s">
        <v>45</v>
      </c>
      <c r="AK27" s="213" t="s">
        <v>45</v>
      </c>
      <c r="AL27" s="4"/>
      <c r="AM27" s="4"/>
      <c r="AN27" s="256" t="s">
        <v>138</v>
      </c>
      <c r="AO27" s="256" t="s">
        <v>138</v>
      </c>
      <c r="AP27" s="212" t="s">
        <v>38</v>
      </c>
      <c r="AQ27" s="212" t="s">
        <v>38</v>
      </c>
      <c r="AU27" s="232" t="s">
        <v>44</v>
      </c>
      <c r="AV27" s="232" t="s">
        <v>44</v>
      </c>
      <c r="AY27" s="4"/>
      <c r="AZ27" s="289" t="s">
        <v>75</v>
      </c>
      <c r="BA27" s="299" t="s">
        <v>75</v>
      </c>
      <c r="BB27" s="382" t="s">
        <v>128</v>
      </c>
      <c r="BC27" s="383"/>
      <c r="BD27" s="383"/>
      <c r="BE27" s="383"/>
      <c r="BF27" s="383"/>
      <c r="BG27" s="262" t="s">
        <v>39</v>
      </c>
      <c r="BH27" s="244" t="s">
        <v>39</v>
      </c>
      <c r="BI27" s="214" t="s">
        <v>45</v>
      </c>
      <c r="BJ27" s="358"/>
      <c r="BK27" s="353" t="s">
        <v>86</v>
      </c>
      <c r="BL27" s="155">
        <f>COUNTIF(C27:BK27,"па")</f>
        <v>5</v>
      </c>
      <c r="BM27" s="233">
        <f>COUNTIF(C27:BL27,"фх(эл)")</f>
        <v>4</v>
      </c>
      <c r="BN27" s="183">
        <f>COUNTIF(C27:BM27,"та")</f>
        <v>4</v>
      </c>
      <c r="BO27" s="126">
        <v>0</v>
      </c>
      <c r="BP27" s="161">
        <v>0</v>
      </c>
      <c r="BQ27" s="230">
        <v>0</v>
      </c>
      <c r="BR27" s="313">
        <v>0</v>
      </c>
      <c r="BS27" s="310">
        <f>COUNTIF(C27:BR27,"пф")</f>
        <v>4</v>
      </c>
      <c r="BT27" s="227">
        <f>COUNTIF(C27:BS27,"фа")</f>
        <v>7</v>
      </c>
      <c r="BU27" s="75">
        <f t="shared" si="22"/>
        <v>0</v>
      </c>
      <c r="BV27" s="286">
        <f t="shared" si="3"/>
        <v>0</v>
      </c>
      <c r="BW27" s="127">
        <f>COUNTIF(C27:BD27,"х")</f>
        <v>0</v>
      </c>
      <c r="BX27" s="75">
        <f t="shared" si="23"/>
        <v>0</v>
      </c>
      <c r="BY27" s="224">
        <v>0</v>
      </c>
      <c r="BZ27" s="82">
        <f t="shared" si="24"/>
        <v>0</v>
      </c>
      <c r="CA27" s="78">
        <f t="shared" si="25"/>
        <v>0</v>
      </c>
      <c r="CB27" s="78">
        <f t="shared" si="26"/>
        <v>0</v>
      </c>
      <c r="CC27" s="82">
        <f t="shared" si="27"/>
        <v>0</v>
      </c>
      <c r="CD27" s="75">
        <f t="shared" si="28"/>
        <v>0</v>
      </c>
      <c r="CE27" s="75">
        <f t="shared" si="29"/>
        <v>0</v>
      </c>
      <c r="CF27" s="75">
        <v>0</v>
      </c>
      <c r="CG27" s="72">
        <f t="shared" si="30"/>
        <v>8</v>
      </c>
      <c r="CH27" s="82">
        <f t="shared" si="31"/>
        <v>0</v>
      </c>
      <c r="CI27" s="164">
        <f t="shared" si="32"/>
        <v>0</v>
      </c>
      <c r="CJ27" s="75">
        <f t="shared" si="33"/>
        <v>0</v>
      </c>
      <c r="CK27" s="75">
        <f t="shared" si="34"/>
        <v>0</v>
      </c>
      <c r="CL27" s="169">
        <f>COUNTIF(AL27:BK27,"фк/фа")</f>
        <v>0</v>
      </c>
      <c r="CM27" s="176">
        <f>COUNTIF(C27:CL27,"фк")</f>
        <v>4</v>
      </c>
      <c r="CN27" s="173">
        <v>20</v>
      </c>
      <c r="CO27" s="75"/>
      <c r="CP27" s="208"/>
      <c r="CQ27" s="127">
        <f t="shared" si="35"/>
        <v>0</v>
      </c>
      <c r="CR27" s="128">
        <v>6</v>
      </c>
      <c r="CS27" s="80">
        <f t="shared" si="36"/>
        <v>0</v>
      </c>
      <c r="CT27" s="72">
        <v>0</v>
      </c>
      <c r="CU27" s="78">
        <v>0</v>
      </c>
      <c r="CV27" s="124">
        <v>0</v>
      </c>
      <c r="CW27" s="68"/>
      <c r="CX27" s="68"/>
    </row>
    <row r="28" spans="1:102" ht="15.75" thickBot="1">
      <c r="A28" s="282"/>
      <c r="B28" s="250" t="s">
        <v>36</v>
      </c>
      <c r="C28" s="93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334" t="s">
        <v>45</v>
      </c>
      <c r="Q28" s="69"/>
      <c r="R28" s="69"/>
      <c r="S28" s="334" t="s">
        <v>45</v>
      </c>
      <c r="T28" s="69"/>
      <c r="U28" s="69"/>
      <c r="V28" s="214" t="s">
        <v>45</v>
      </c>
      <c r="W28" s="69"/>
      <c r="X28" s="69"/>
      <c r="Y28" s="69"/>
      <c r="Z28" s="69"/>
      <c r="AA28" s="69"/>
      <c r="AB28" s="69"/>
      <c r="AC28" s="69"/>
      <c r="AD28" s="91"/>
      <c r="AE28" s="93"/>
      <c r="AF28" s="69"/>
      <c r="AG28" s="69"/>
      <c r="AH28" s="334" t="s">
        <v>45</v>
      </c>
      <c r="AI28" s="334" t="s">
        <v>45</v>
      </c>
      <c r="AJ28" s="334" t="s">
        <v>45</v>
      </c>
      <c r="AK28" s="334" t="s">
        <v>45</v>
      </c>
      <c r="AL28" s="69"/>
      <c r="AM28" s="69"/>
      <c r="AN28" s="69"/>
      <c r="AO28" s="69"/>
      <c r="AP28" s="69"/>
      <c r="AQ28" s="69"/>
      <c r="AR28" s="69"/>
      <c r="AS28" s="69"/>
      <c r="AT28" s="9"/>
      <c r="AU28" s="9"/>
      <c r="AV28" s="9"/>
      <c r="AW28" s="9"/>
      <c r="AX28" s="9"/>
      <c r="AY28" s="69"/>
      <c r="AZ28" s="69"/>
      <c r="BA28" s="94"/>
      <c r="BB28" s="305"/>
      <c r="BC28" s="306"/>
      <c r="BD28" s="307"/>
      <c r="BE28" s="308"/>
      <c r="BF28" s="350"/>
      <c r="BG28" s="422"/>
      <c r="BH28" s="423"/>
      <c r="BI28" s="423"/>
      <c r="BJ28" s="424"/>
      <c r="BK28" s="354"/>
      <c r="BL28" s="155">
        <f t="shared" si="12"/>
        <v>0</v>
      </c>
      <c r="BM28" s="233">
        <f t="shared" si="0"/>
        <v>0</v>
      </c>
      <c r="BN28" s="183">
        <f t="shared" si="1"/>
        <v>0</v>
      </c>
      <c r="BO28" s="134">
        <v>6</v>
      </c>
      <c r="BP28" s="160">
        <v>6</v>
      </c>
      <c r="BQ28" s="230">
        <v>0</v>
      </c>
      <c r="BR28" s="314">
        <v>0</v>
      </c>
      <c r="BS28" s="310">
        <f t="shared" si="2"/>
        <v>0</v>
      </c>
      <c r="BT28" s="227">
        <f t="shared" si="11"/>
        <v>0</v>
      </c>
      <c r="BU28" s="132">
        <f t="shared" si="22"/>
        <v>0</v>
      </c>
      <c r="BV28" s="286">
        <f t="shared" si="3"/>
        <v>0</v>
      </c>
      <c r="BW28" s="133">
        <f t="shared" si="37"/>
        <v>0</v>
      </c>
      <c r="BX28" s="76">
        <f t="shared" si="23"/>
        <v>0</v>
      </c>
      <c r="BY28" s="224">
        <v>0</v>
      </c>
      <c r="BZ28" s="82">
        <f t="shared" si="24"/>
        <v>0</v>
      </c>
      <c r="CA28" s="78">
        <f t="shared" si="25"/>
        <v>0</v>
      </c>
      <c r="CB28" s="78">
        <f t="shared" si="26"/>
        <v>0</v>
      </c>
      <c r="CC28" s="133">
        <f t="shared" si="27"/>
        <v>0</v>
      </c>
      <c r="CD28" s="132">
        <f t="shared" si="28"/>
        <v>0</v>
      </c>
      <c r="CE28" s="132">
        <f t="shared" si="29"/>
        <v>0</v>
      </c>
      <c r="CF28" s="132">
        <v>0</v>
      </c>
      <c r="CG28" s="72">
        <f t="shared" si="30"/>
        <v>7</v>
      </c>
      <c r="CH28" s="132">
        <f t="shared" si="31"/>
        <v>0</v>
      </c>
      <c r="CI28" s="164">
        <f t="shared" si="32"/>
        <v>0</v>
      </c>
      <c r="CJ28" s="76">
        <f t="shared" si="33"/>
        <v>0</v>
      </c>
      <c r="CK28" s="133">
        <f t="shared" si="34"/>
        <v>0</v>
      </c>
      <c r="CL28" s="169">
        <f>COUNTIF(AL28:BK28,"фк/фа")</f>
        <v>0</v>
      </c>
      <c r="CM28" s="176">
        <f t="shared" si="8"/>
        <v>0</v>
      </c>
      <c r="CN28" s="177">
        <v>0</v>
      </c>
      <c r="CO28" s="75"/>
      <c r="CP28" s="238"/>
      <c r="CQ28" s="133">
        <f t="shared" si="35"/>
        <v>0</v>
      </c>
      <c r="CR28" s="128">
        <v>0</v>
      </c>
      <c r="CS28" s="80">
        <f t="shared" si="36"/>
        <v>0</v>
      </c>
      <c r="CT28" s="72">
        <v>0</v>
      </c>
      <c r="CU28" s="78">
        <v>6</v>
      </c>
      <c r="CV28" s="124">
        <v>0</v>
      </c>
      <c r="CW28" s="68"/>
      <c r="CX28" s="68"/>
    </row>
    <row r="29" spans="1:102" ht="15.75" thickBot="1">
      <c r="A29" s="411" t="s">
        <v>10</v>
      </c>
      <c r="B29" s="247" t="s">
        <v>2</v>
      </c>
      <c r="C29" s="262" t="s">
        <v>39</v>
      </c>
      <c r="D29" s="217" t="s">
        <v>39</v>
      </c>
      <c r="E29" s="204"/>
      <c r="F29" s="216" t="s">
        <v>39</v>
      </c>
      <c r="G29" s="216" t="s">
        <v>39</v>
      </c>
      <c r="H29" s="180"/>
      <c r="I29" s="180"/>
      <c r="J29" s="220" t="s">
        <v>37</v>
      </c>
      <c r="K29" s="180"/>
      <c r="L29" s="216" t="s">
        <v>39</v>
      </c>
      <c r="M29" s="180"/>
      <c r="N29" s="180"/>
      <c r="O29" s="180"/>
      <c r="P29" s="180"/>
      <c r="Q29" s="213" t="s">
        <v>45</v>
      </c>
      <c r="R29" s="180"/>
      <c r="S29" s="180"/>
      <c r="U29" s="213" t="s">
        <v>45</v>
      </c>
      <c r="W29" s="206" t="s">
        <v>47</v>
      </c>
      <c r="X29" s="206" t="s">
        <v>47</v>
      </c>
      <c r="Y29" s="206" t="s">
        <v>47</v>
      </c>
      <c r="Z29" s="206" t="s">
        <v>47</v>
      </c>
      <c r="AA29" s="206" t="s">
        <v>47</v>
      </c>
      <c r="AB29" s="206" t="s">
        <v>47</v>
      </c>
      <c r="AC29" s="206" t="s">
        <v>47</v>
      </c>
      <c r="AD29" s="275" t="s">
        <v>47</v>
      </c>
      <c r="AE29" s="268"/>
      <c r="AF29" s="180"/>
      <c r="AG29" s="180"/>
      <c r="AH29" s="180"/>
      <c r="AI29" s="180"/>
      <c r="AJ29" s="180"/>
      <c r="AK29" s="180"/>
      <c r="AL29" s="180"/>
      <c r="AM29" s="180"/>
      <c r="AN29" s="96"/>
      <c r="AO29" s="167" t="s">
        <v>37</v>
      </c>
      <c r="AP29" s="167" t="s">
        <v>37</v>
      </c>
      <c r="AQ29" s="180"/>
      <c r="AR29" s="180"/>
      <c r="AS29" s="180"/>
      <c r="AT29" s="180"/>
      <c r="AU29" s="220" t="s">
        <v>37</v>
      </c>
      <c r="AV29" s="180"/>
      <c r="AW29" s="204"/>
      <c r="AX29" s="180"/>
      <c r="AY29" s="220" t="s">
        <v>37</v>
      </c>
      <c r="AZ29" s="180"/>
      <c r="BA29" s="180"/>
      <c r="BB29" s="335" t="s">
        <v>56</v>
      </c>
      <c r="BC29" s="332" t="s">
        <v>56</v>
      </c>
      <c r="BD29" s="213" t="s">
        <v>45</v>
      </c>
      <c r="BE29" s="214" t="s">
        <v>45</v>
      </c>
      <c r="BF29" s="270" t="s">
        <v>45</v>
      </c>
      <c r="BG29" s="345"/>
      <c r="BH29" s="360" t="s">
        <v>37</v>
      </c>
      <c r="BI29" s="346" t="s">
        <v>39</v>
      </c>
      <c r="BJ29" s="347" t="s">
        <v>39</v>
      </c>
      <c r="BK29" s="195"/>
      <c r="BL29" s="155">
        <f>COUNTIF(C29:BK29,"па")</f>
        <v>6</v>
      </c>
      <c r="BM29" s="233">
        <f>COUNTIF(C29:BL29,"фх(эл)")</f>
        <v>0</v>
      </c>
      <c r="BN29" s="183">
        <f>COUNTIF(C29:BM29,"та")</f>
        <v>0</v>
      </c>
      <c r="BO29" s="74">
        <v>0</v>
      </c>
      <c r="BP29" s="155">
        <v>0</v>
      </c>
      <c r="BQ29" s="230">
        <v>3</v>
      </c>
      <c r="BR29" s="315">
        <v>4</v>
      </c>
      <c r="BS29" s="310">
        <f>COUNTIF(C29:BR29,"пф")</f>
        <v>0</v>
      </c>
      <c r="BT29" s="227">
        <f>COUNTIF(C29:BS29,"фа")</f>
        <v>7</v>
      </c>
      <c r="BU29" s="75">
        <f t="shared" si="22"/>
        <v>0</v>
      </c>
      <c r="BV29" s="286">
        <f>COUNTIF(C29:BU29,"пр")</f>
        <v>8</v>
      </c>
      <c r="BW29" s="76">
        <f>COUNTIF(C29:BA29,"х")</f>
        <v>0</v>
      </c>
      <c r="BX29" s="77">
        <f t="shared" si="23"/>
        <v>0</v>
      </c>
      <c r="BY29" s="224">
        <v>0</v>
      </c>
      <c r="BZ29" s="82">
        <f>COUNTIF(C29:BY29,"фк/мм")</f>
        <v>0</v>
      </c>
      <c r="CA29" s="78">
        <f>COUNTIF(C29:BZ29,"фа/фк")</f>
        <v>0</v>
      </c>
      <c r="CB29" s="78">
        <f>COUNTIF(C29:CA29,"па/фк")</f>
        <v>0</v>
      </c>
      <c r="CC29" s="130">
        <f t="shared" si="27"/>
        <v>0</v>
      </c>
      <c r="CD29" s="75">
        <f t="shared" si="28"/>
        <v>0</v>
      </c>
      <c r="CE29" s="75">
        <f t="shared" si="29"/>
        <v>0</v>
      </c>
      <c r="CF29" s="75">
        <v>0</v>
      </c>
      <c r="CG29" s="72">
        <f>COUNTIF(C29:CF29,"ох")</f>
        <v>5</v>
      </c>
      <c r="CH29" s="76">
        <f t="shared" si="31"/>
        <v>0</v>
      </c>
      <c r="CI29" s="164">
        <f t="shared" si="32"/>
        <v>0</v>
      </c>
      <c r="CJ29" s="77">
        <f t="shared" si="33"/>
        <v>0</v>
      </c>
      <c r="CK29" s="75">
        <f t="shared" si="34"/>
        <v>0</v>
      </c>
      <c r="CL29" s="169">
        <f>COUNTIF(AK29:BK29,"фк/фа")</f>
        <v>0</v>
      </c>
      <c r="CM29" s="176">
        <f>COUNTIF(C29:CL29,"фк")</f>
        <v>2</v>
      </c>
      <c r="CN29" s="176">
        <v>18</v>
      </c>
      <c r="CO29" s="75"/>
      <c r="CP29" s="236"/>
      <c r="CQ29" s="78">
        <f t="shared" si="35"/>
        <v>0</v>
      </c>
      <c r="CR29" s="79">
        <v>2</v>
      </c>
      <c r="CS29" s="80">
        <f t="shared" si="36"/>
        <v>0</v>
      </c>
      <c r="CT29" s="72">
        <v>5</v>
      </c>
      <c r="CU29" s="78">
        <v>0</v>
      </c>
      <c r="CV29" s="124">
        <v>0</v>
      </c>
      <c r="CW29" s="68"/>
      <c r="CX29" s="68"/>
    </row>
    <row r="30" spans="1:102" ht="15.75" thickBot="1">
      <c r="A30" s="393"/>
      <c r="B30" s="249" t="s">
        <v>3</v>
      </c>
      <c r="C30" s="262" t="s">
        <v>39</v>
      </c>
      <c r="D30" s="217" t="s">
        <v>39</v>
      </c>
      <c r="F30" s="217" t="s">
        <v>39</v>
      </c>
      <c r="G30" s="217" t="s">
        <v>39</v>
      </c>
      <c r="H30" s="4"/>
      <c r="I30" s="4"/>
      <c r="J30" s="167" t="s">
        <v>37</v>
      </c>
      <c r="K30" s="4"/>
      <c r="L30" s="217" t="s">
        <v>39</v>
      </c>
      <c r="M30" s="4"/>
      <c r="N30" s="4"/>
      <c r="O30" s="4"/>
      <c r="P30" s="4"/>
      <c r="Q30" s="328" t="s">
        <v>45</v>
      </c>
      <c r="R30" s="4"/>
      <c r="S30" s="4"/>
      <c r="T30" s="4"/>
      <c r="U30" s="328" t="s">
        <v>45</v>
      </c>
      <c r="V30" s="4"/>
      <c r="W30" s="205" t="s">
        <v>47</v>
      </c>
      <c r="X30" s="205" t="s">
        <v>47</v>
      </c>
      <c r="Y30" s="205" t="s">
        <v>47</v>
      </c>
      <c r="Z30" s="205" t="s">
        <v>47</v>
      </c>
      <c r="AA30" s="205" t="s">
        <v>47</v>
      </c>
      <c r="AB30" s="205" t="s">
        <v>47</v>
      </c>
      <c r="AC30" s="205" t="s">
        <v>47</v>
      </c>
      <c r="AD30" s="210" t="s">
        <v>47</v>
      </c>
      <c r="AE30" s="12"/>
      <c r="AF30" s="4"/>
      <c r="AG30" s="89"/>
      <c r="AH30" s="89"/>
      <c r="AI30" s="89"/>
      <c r="AK30" s="82"/>
      <c r="AM30" s="89"/>
      <c r="AN30" s="89"/>
      <c r="AO30" s="167" t="s">
        <v>37</v>
      </c>
      <c r="AP30" s="167" t="s">
        <v>37</v>
      </c>
      <c r="AQ30" s="4"/>
      <c r="AR30" s="4"/>
      <c r="AS30" s="89"/>
      <c r="AT30" s="4"/>
      <c r="AU30" s="167" t="s">
        <v>37</v>
      </c>
      <c r="AV30" s="4"/>
      <c r="AW30" s="4"/>
      <c r="AX30" s="4"/>
      <c r="AY30" s="327" t="s">
        <v>37</v>
      </c>
      <c r="AZ30" s="4"/>
      <c r="BA30" s="4"/>
      <c r="BB30" s="336" t="s">
        <v>38</v>
      </c>
      <c r="BC30" s="211" t="s">
        <v>38</v>
      </c>
      <c r="BD30" s="214" t="s">
        <v>45</v>
      </c>
      <c r="BE30" s="214" t="s">
        <v>45</v>
      </c>
      <c r="BF30" s="270" t="s">
        <v>45</v>
      </c>
      <c r="BG30" s="348"/>
      <c r="BH30" s="167" t="s">
        <v>37</v>
      </c>
      <c r="BI30" s="217" t="s">
        <v>39</v>
      </c>
      <c r="BJ30" s="265" t="s">
        <v>39</v>
      </c>
      <c r="BK30" s="192"/>
      <c r="BL30" s="155">
        <f>COUNTIF(C30:BK30,"па")</f>
        <v>6</v>
      </c>
      <c r="BM30" s="233">
        <f>COUNTIF(C30:BL30,"фх(эл)")</f>
        <v>0</v>
      </c>
      <c r="BN30" s="183">
        <f>COUNTIF(C30:BM30,"та")</f>
        <v>0</v>
      </c>
      <c r="BO30" s="126">
        <v>0</v>
      </c>
      <c r="BP30" s="161">
        <v>0</v>
      </c>
      <c r="BQ30" s="230">
        <v>4</v>
      </c>
      <c r="BR30" s="313">
        <v>4</v>
      </c>
      <c r="BS30" s="310">
        <f>COUNTIF(C30:BR30,"пф")</f>
        <v>2</v>
      </c>
      <c r="BT30" s="227">
        <f>COUNTIF(C30:BS30,"фа")</f>
        <v>7</v>
      </c>
      <c r="BU30" s="75">
        <f t="shared" si="22"/>
        <v>0</v>
      </c>
      <c r="BV30" s="286">
        <f>COUNTIF(C30:BU30,"пр")</f>
        <v>8</v>
      </c>
      <c r="BW30" s="82">
        <f>COUNTIF(C30:BA30,"х")</f>
        <v>0</v>
      </c>
      <c r="BX30" s="75">
        <f t="shared" si="23"/>
        <v>0</v>
      </c>
      <c r="BY30" s="224">
        <v>0</v>
      </c>
      <c r="BZ30" s="82">
        <f>COUNTIF(C30:BY30,"фк/мм")</f>
        <v>0</v>
      </c>
      <c r="CA30" s="78">
        <f>COUNTIF(C30:BZ30,"фа/фк")</f>
        <v>0</v>
      </c>
      <c r="CB30" s="78">
        <f>COUNTIF(C30:CA30,"па/фк")</f>
        <v>0</v>
      </c>
      <c r="CC30" s="127">
        <f t="shared" si="27"/>
        <v>0</v>
      </c>
      <c r="CD30" s="75">
        <f t="shared" si="28"/>
        <v>0</v>
      </c>
      <c r="CE30" s="75">
        <f t="shared" si="29"/>
        <v>0</v>
      </c>
      <c r="CF30" s="75">
        <v>0</v>
      </c>
      <c r="CG30" s="72">
        <f>COUNTIF(C30:CF30,"ох")</f>
        <v>5</v>
      </c>
      <c r="CH30" s="127">
        <f t="shared" si="31"/>
        <v>0</v>
      </c>
      <c r="CI30" s="164">
        <f t="shared" si="32"/>
        <v>0</v>
      </c>
      <c r="CJ30" s="75">
        <f t="shared" si="33"/>
        <v>0</v>
      </c>
      <c r="CK30" s="75">
        <f t="shared" si="34"/>
        <v>0</v>
      </c>
      <c r="CL30" s="169">
        <f>COUNTIF(AK30:BK30,"фк/фа")</f>
        <v>0</v>
      </c>
      <c r="CM30" s="176">
        <f>COUNTIF(C30:CL30,"фк")</f>
        <v>0</v>
      </c>
      <c r="CN30" s="173">
        <v>18</v>
      </c>
      <c r="CO30" s="75"/>
      <c r="CP30" s="208"/>
      <c r="CQ30" s="82">
        <f t="shared" si="35"/>
        <v>0</v>
      </c>
      <c r="CR30" s="128">
        <v>4</v>
      </c>
      <c r="CS30" s="80">
        <f t="shared" si="36"/>
        <v>0</v>
      </c>
      <c r="CT30" s="72">
        <v>5</v>
      </c>
      <c r="CU30" s="78">
        <v>0</v>
      </c>
      <c r="CV30" s="124">
        <v>6</v>
      </c>
      <c r="CW30" s="68"/>
      <c r="CX30" s="68"/>
    </row>
    <row r="31" spans="1:102" ht="15.75" thickBot="1">
      <c r="A31" s="393"/>
      <c r="B31" s="249" t="s">
        <v>33</v>
      </c>
      <c r="C31" s="12"/>
      <c r="D31" s="4"/>
      <c r="E31" s="4"/>
      <c r="F31" s="4"/>
      <c r="G31" s="4"/>
      <c r="H31" s="217" t="s">
        <v>39</v>
      </c>
      <c r="I31" s="167" t="s">
        <v>37</v>
      </c>
      <c r="J31" s="217" t="s">
        <v>39</v>
      </c>
      <c r="K31" s="217" t="s">
        <v>39</v>
      </c>
      <c r="L31" s="167" t="s">
        <v>37</v>
      </c>
      <c r="M31" s="167" t="s">
        <v>37</v>
      </c>
      <c r="O31" s="167" t="s">
        <v>37</v>
      </c>
      <c r="P31" s="167" t="s">
        <v>37</v>
      </c>
      <c r="Q31" s="4"/>
      <c r="R31" s="4"/>
      <c r="S31" s="4"/>
      <c r="T31" s="4"/>
      <c r="U31" s="4"/>
      <c r="V31" s="256" t="s">
        <v>138</v>
      </c>
      <c r="W31" s="89"/>
      <c r="X31" s="4"/>
      <c r="Y31" s="217" t="s">
        <v>39</v>
      </c>
      <c r="Z31" s="89" t="s">
        <v>56</v>
      </c>
      <c r="AA31" s="4"/>
      <c r="AB31" s="89"/>
      <c r="AC31" s="217" t="s">
        <v>39</v>
      </c>
      <c r="AD31" s="4"/>
      <c r="AE31" s="4"/>
      <c r="AG31" s="256" t="s">
        <v>138</v>
      </c>
      <c r="AI31" s="89"/>
      <c r="AJ31" s="256" t="s">
        <v>138</v>
      </c>
      <c r="AK31" s="256" t="s">
        <v>138</v>
      </c>
      <c r="AL31" s="212" t="s">
        <v>38</v>
      </c>
      <c r="AM31" s="4"/>
      <c r="AN31" s="4"/>
      <c r="AO31" s="212" t="s">
        <v>38</v>
      </c>
      <c r="AP31" s="256" t="s">
        <v>138</v>
      </c>
      <c r="AQ31" s="256" t="s">
        <v>138</v>
      </c>
      <c r="AR31" s="212" t="s">
        <v>38</v>
      </c>
      <c r="AS31" s="212" t="s">
        <v>38</v>
      </c>
      <c r="AT31" s="256" t="s">
        <v>138</v>
      </c>
      <c r="AU31" s="4"/>
      <c r="AV31" s="167" t="s">
        <v>37</v>
      </c>
      <c r="AW31" s="4"/>
      <c r="AX31" s="4"/>
      <c r="AY31" s="4"/>
      <c r="AZ31" s="4"/>
      <c r="BA31" s="4"/>
      <c r="BB31" s="244" t="s">
        <v>39</v>
      </c>
      <c r="BC31" s="217" t="s">
        <v>39</v>
      </c>
      <c r="BD31" s="323" t="s">
        <v>56</v>
      </c>
      <c r="BE31" s="323" t="s">
        <v>56</v>
      </c>
      <c r="BF31" s="324" t="s">
        <v>56</v>
      </c>
      <c r="BG31" s="437" t="s">
        <v>121</v>
      </c>
      <c r="BH31" s="383"/>
      <c r="BI31" s="383"/>
      <c r="BJ31" s="438"/>
      <c r="BK31" s="194"/>
      <c r="BL31" s="155">
        <f t="shared" si="12"/>
        <v>6</v>
      </c>
      <c r="BM31" s="233">
        <f t="shared" si="0"/>
        <v>0</v>
      </c>
      <c r="BN31" s="183">
        <f t="shared" si="1"/>
        <v>0</v>
      </c>
      <c r="BO31" s="126">
        <v>0</v>
      </c>
      <c r="BP31" s="161">
        <v>0</v>
      </c>
      <c r="BQ31" s="230">
        <v>0</v>
      </c>
      <c r="BR31" s="313">
        <v>0</v>
      </c>
      <c r="BS31" s="310">
        <f t="shared" si="2"/>
        <v>4</v>
      </c>
      <c r="BT31" s="227">
        <f t="shared" si="11"/>
        <v>7</v>
      </c>
      <c r="BU31" s="75">
        <f t="shared" si="22"/>
        <v>0</v>
      </c>
      <c r="BV31" s="286">
        <f t="shared" si="3"/>
        <v>0</v>
      </c>
      <c r="BW31" s="82">
        <f>COUNTIF(C31:BA31,"х")</f>
        <v>0</v>
      </c>
      <c r="BX31" s="75">
        <f t="shared" si="23"/>
        <v>0</v>
      </c>
      <c r="BY31" s="224">
        <v>0</v>
      </c>
      <c r="BZ31" s="82">
        <f t="shared" si="24"/>
        <v>0</v>
      </c>
      <c r="CA31" s="78">
        <f t="shared" si="25"/>
        <v>0</v>
      </c>
      <c r="CB31" s="78">
        <f t="shared" si="26"/>
        <v>0</v>
      </c>
      <c r="CC31" s="82">
        <f t="shared" si="27"/>
        <v>0</v>
      </c>
      <c r="CD31" s="75">
        <f t="shared" si="28"/>
        <v>0</v>
      </c>
      <c r="CE31" s="75">
        <f t="shared" si="29"/>
        <v>0</v>
      </c>
      <c r="CF31" s="75">
        <v>0</v>
      </c>
      <c r="CG31" s="72">
        <f t="shared" si="30"/>
        <v>0</v>
      </c>
      <c r="CH31" s="127">
        <f t="shared" si="31"/>
        <v>0</v>
      </c>
      <c r="CI31" s="164">
        <f t="shared" si="32"/>
        <v>0</v>
      </c>
      <c r="CJ31" s="75">
        <f t="shared" si="33"/>
        <v>0</v>
      </c>
      <c r="CK31" s="75">
        <f t="shared" si="34"/>
        <v>0</v>
      </c>
      <c r="CL31" s="169">
        <f>COUNTIF(AK31:BK31,"фк/фа")</f>
        <v>0</v>
      </c>
      <c r="CM31" s="176">
        <f t="shared" si="8"/>
        <v>4</v>
      </c>
      <c r="CN31" s="173">
        <v>19</v>
      </c>
      <c r="CO31" s="75"/>
      <c r="CP31" s="208"/>
      <c r="CQ31" s="82">
        <f t="shared" si="35"/>
        <v>0</v>
      </c>
      <c r="CR31" s="128">
        <v>0</v>
      </c>
      <c r="CS31" s="80">
        <f t="shared" si="36"/>
        <v>0</v>
      </c>
      <c r="CT31" s="72">
        <v>0</v>
      </c>
      <c r="CU31" s="78">
        <v>0</v>
      </c>
      <c r="CV31" s="124">
        <v>6</v>
      </c>
      <c r="CW31" s="68"/>
      <c r="CX31" s="68"/>
    </row>
    <row r="32" spans="1:102" ht="15.75" thickBot="1">
      <c r="A32" s="393"/>
      <c r="B32" s="248" t="s">
        <v>4</v>
      </c>
      <c r="C32" s="12"/>
      <c r="D32" s="4"/>
      <c r="E32" s="89"/>
      <c r="F32" s="89"/>
      <c r="G32" s="89"/>
      <c r="H32" s="217" t="s">
        <v>39</v>
      </c>
      <c r="I32" s="167" t="s">
        <v>37</v>
      </c>
      <c r="J32" s="217" t="s">
        <v>39</v>
      </c>
      <c r="K32" s="217" t="s">
        <v>39</v>
      </c>
      <c r="L32" s="167" t="s">
        <v>37</v>
      </c>
      <c r="M32" s="167" t="s">
        <v>37</v>
      </c>
      <c r="O32" s="167" t="s">
        <v>37</v>
      </c>
      <c r="P32" s="167" t="s">
        <v>37</v>
      </c>
      <c r="Q32" s="89"/>
      <c r="R32" s="89"/>
      <c r="S32" s="4"/>
      <c r="T32" s="4"/>
      <c r="U32" s="89"/>
      <c r="V32" s="89"/>
      <c r="W32" s="89"/>
      <c r="X32" s="232" t="s">
        <v>44</v>
      </c>
      <c r="Y32" s="217" t="s">
        <v>39</v>
      </c>
      <c r="Z32" s="4"/>
      <c r="AA32" s="4"/>
      <c r="AB32" s="89"/>
      <c r="AC32" s="217" t="s">
        <v>39</v>
      </c>
      <c r="AD32" s="11"/>
      <c r="AE32" s="12"/>
      <c r="AF32" s="4"/>
      <c r="AG32" s="89"/>
      <c r="AH32" s="89"/>
      <c r="AI32" s="90"/>
      <c r="AJ32" s="90"/>
      <c r="AL32" s="202"/>
      <c r="AM32" s="292" t="s">
        <v>44</v>
      </c>
      <c r="AO32" s="82"/>
      <c r="AP32" s="293"/>
      <c r="AR32" s="75"/>
      <c r="AS32" s="204"/>
      <c r="AV32" s="220" t="s">
        <v>37</v>
      </c>
      <c r="AW32" s="180"/>
      <c r="AX32" s="204"/>
      <c r="AY32" s="89"/>
      <c r="AZ32" s="232" t="s">
        <v>44</v>
      </c>
      <c r="BA32" s="271" t="s">
        <v>44</v>
      </c>
      <c r="BB32" s="262" t="s">
        <v>39</v>
      </c>
      <c r="BC32" s="217" t="s">
        <v>39</v>
      </c>
      <c r="BD32" s="4"/>
      <c r="BE32" s="4"/>
      <c r="BF32" s="4"/>
      <c r="BG32" s="98"/>
      <c r="BH32" s="90"/>
      <c r="BI32" s="92"/>
      <c r="BJ32" s="349"/>
      <c r="BK32" s="194"/>
      <c r="BL32" s="155">
        <f t="shared" si="12"/>
        <v>6</v>
      </c>
      <c r="BM32" s="233">
        <f t="shared" si="0"/>
        <v>0</v>
      </c>
      <c r="BN32" s="183">
        <f t="shared" si="1"/>
        <v>4</v>
      </c>
      <c r="BO32" s="126">
        <v>0</v>
      </c>
      <c r="BP32" s="161">
        <v>0</v>
      </c>
      <c r="BQ32" s="230">
        <v>0</v>
      </c>
      <c r="BR32" s="313">
        <v>0</v>
      </c>
      <c r="BS32" s="310">
        <f t="shared" si="2"/>
        <v>0</v>
      </c>
      <c r="BT32" s="227">
        <f t="shared" si="11"/>
        <v>7</v>
      </c>
      <c r="BU32" s="75">
        <f t="shared" si="22"/>
        <v>0</v>
      </c>
      <c r="BV32" s="286">
        <f t="shared" si="3"/>
        <v>0</v>
      </c>
      <c r="BW32" s="82">
        <f>COUNTIF(C32:BA32,"х")</f>
        <v>0</v>
      </c>
      <c r="BX32" s="75">
        <f t="shared" si="23"/>
        <v>0</v>
      </c>
      <c r="BY32" s="224">
        <v>0</v>
      </c>
      <c r="BZ32" s="82">
        <f t="shared" si="24"/>
        <v>0</v>
      </c>
      <c r="CA32" s="78">
        <f t="shared" si="25"/>
        <v>0</v>
      </c>
      <c r="CB32" s="78">
        <f t="shared" si="26"/>
        <v>0</v>
      </c>
      <c r="CC32" s="130">
        <f t="shared" si="27"/>
        <v>0</v>
      </c>
      <c r="CD32" s="75">
        <f t="shared" si="28"/>
        <v>0</v>
      </c>
      <c r="CE32" s="75">
        <f t="shared" si="29"/>
        <v>0</v>
      </c>
      <c r="CF32" s="75">
        <v>0</v>
      </c>
      <c r="CG32" s="72">
        <f t="shared" si="30"/>
        <v>0</v>
      </c>
      <c r="CH32" s="127">
        <f t="shared" si="31"/>
        <v>0</v>
      </c>
      <c r="CI32" s="164">
        <f t="shared" si="32"/>
        <v>0</v>
      </c>
      <c r="CJ32" s="75">
        <f t="shared" si="33"/>
        <v>0</v>
      </c>
      <c r="CK32" s="75">
        <f t="shared" si="34"/>
        <v>0</v>
      </c>
      <c r="CL32" s="169">
        <f>COUNTIF(AK32:BK32,"фк/фа")</f>
        <v>0</v>
      </c>
      <c r="CM32" s="176">
        <f t="shared" si="8"/>
        <v>0</v>
      </c>
      <c r="CN32" s="173">
        <v>15</v>
      </c>
      <c r="CO32" s="75"/>
      <c r="CP32" s="208"/>
      <c r="CQ32" s="76">
        <f t="shared" si="35"/>
        <v>0</v>
      </c>
      <c r="CR32" s="135">
        <v>4</v>
      </c>
      <c r="CS32" s="80">
        <f t="shared" si="36"/>
        <v>0</v>
      </c>
      <c r="CT32" s="72">
        <v>0</v>
      </c>
      <c r="CU32" s="78">
        <v>0</v>
      </c>
      <c r="CV32" s="124">
        <v>6</v>
      </c>
      <c r="CW32" s="68"/>
      <c r="CX32" s="68"/>
    </row>
    <row r="33" spans="1:102" ht="15.75" thickBot="1">
      <c r="A33" s="87"/>
      <c r="B33" s="251" t="s">
        <v>36</v>
      </c>
      <c r="C33" s="93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91"/>
      <c r="AE33" s="93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91"/>
      <c r="BB33" s="93"/>
      <c r="BC33" s="69"/>
      <c r="BD33" s="94"/>
      <c r="BE33" s="191"/>
      <c r="BF33" s="91"/>
      <c r="BG33" s="422"/>
      <c r="BH33" s="423"/>
      <c r="BI33" s="423"/>
      <c r="BJ33" s="424"/>
      <c r="BK33" s="193"/>
      <c r="BL33" s="155">
        <f t="shared" si="12"/>
        <v>0</v>
      </c>
      <c r="BM33" s="233">
        <f t="shared" si="0"/>
        <v>0</v>
      </c>
      <c r="BN33" s="183">
        <f t="shared" si="1"/>
        <v>0</v>
      </c>
      <c r="BO33" s="134">
        <v>5</v>
      </c>
      <c r="BP33" s="160">
        <v>0</v>
      </c>
      <c r="BQ33" s="230">
        <v>0</v>
      </c>
      <c r="BR33" s="316">
        <v>0</v>
      </c>
      <c r="BS33" s="310">
        <f t="shared" si="2"/>
        <v>0</v>
      </c>
      <c r="BT33" s="227">
        <f t="shared" si="11"/>
        <v>0</v>
      </c>
      <c r="BU33" s="75">
        <f t="shared" si="22"/>
        <v>0</v>
      </c>
      <c r="BV33" s="286">
        <f t="shared" si="3"/>
        <v>0</v>
      </c>
      <c r="BW33" s="76">
        <f>COUNTIF(C33:BD33,"х")</f>
        <v>0</v>
      </c>
      <c r="BX33" s="75">
        <f t="shared" si="23"/>
        <v>0</v>
      </c>
      <c r="BY33" s="224">
        <v>0</v>
      </c>
      <c r="BZ33" s="82">
        <f t="shared" si="24"/>
        <v>0</v>
      </c>
      <c r="CA33" s="78">
        <f t="shared" si="25"/>
        <v>0</v>
      </c>
      <c r="CB33" s="78">
        <f t="shared" si="26"/>
        <v>0</v>
      </c>
      <c r="CC33" s="133">
        <f t="shared" si="27"/>
        <v>0</v>
      </c>
      <c r="CD33" s="133">
        <f t="shared" si="28"/>
        <v>0</v>
      </c>
      <c r="CE33" s="76">
        <f t="shared" si="29"/>
        <v>0</v>
      </c>
      <c r="CF33" s="75">
        <v>0</v>
      </c>
      <c r="CG33" s="72">
        <f t="shared" si="30"/>
        <v>0</v>
      </c>
      <c r="CH33" s="133">
        <f t="shared" si="31"/>
        <v>0</v>
      </c>
      <c r="CI33" s="164">
        <f t="shared" si="32"/>
        <v>0</v>
      </c>
      <c r="CJ33" s="75">
        <f t="shared" si="33"/>
        <v>0</v>
      </c>
      <c r="CK33" s="75">
        <f t="shared" si="34"/>
        <v>0</v>
      </c>
      <c r="CL33" s="169">
        <f>COUNTIF(AK33:BK33,"фк/фа")</f>
        <v>0</v>
      </c>
      <c r="CM33" s="176">
        <f t="shared" si="8"/>
        <v>0</v>
      </c>
      <c r="CN33" s="177">
        <v>0</v>
      </c>
      <c r="CO33" s="75"/>
      <c r="CP33" s="238"/>
      <c r="CQ33" s="133">
        <f t="shared" si="35"/>
        <v>0</v>
      </c>
      <c r="CR33" s="128">
        <v>0</v>
      </c>
      <c r="CS33" s="138">
        <f>COUNTIF(C33:BK33,"пфс")</f>
        <v>0</v>
      </c>
      <c r="CT33" s="130">
        <v>0</v>
      </c>
      <c r="CU33" s="78">
        <v>6</v>
      </c>
      <c r="CV33" s="124">
        <v>0</v>
      </c>
      <c r="CW33" s="68"/>
      <c r="CX33" s="68"/>
    </row>
    <row r="34" spans="1:102" ht="15">
      <c r="A34" s="47"/>
      <c r="B34" s="57"/>
      <c r="C34" s="343" t="s">
        <v>94</v>
      </c>
      <c r="D34" s="344"/>
      <c r="E34" s="344"/>
      <c r="F34" s="344"/>
      <c r="G34" s="344"/>
      <c r="H34" s="344"/>
      <c r="I34" s="344"/>
      <c r="J34" s="344"/>
      <c r="K34" s="344"/>
      <c r="L34" s="344"/>
      <c r="M34" s="344"/>
      <c r="N34" s="344"/>
      <c r="O34" s="344"/>
      <c r="P34" s="344"/>
      <c r="Q34" s="344"/>
      <c r="R34" s="344"/>
      <c r="S34" s="344"/>
      <c r="T34" s="344"/>
      <c r="U34" s="344"/>
      <c r="V34" s="344"/>
      <c r="W34" s="49"/>
      <c r="X34" s="49"/>
      <c r="Y34" s="49"/>
      <c r="Z34" s="49"/>
      <c r="AA34" s="49"/>
      <c r="AB34" s="49"/>
      <c r="AC34" s="49"/>
      <c r="AD34" s="49"/>
      <c r="AE34" s="41"/>
      <c r="AF34" s="51"/>
      <c r="AG34" s="51"/>
      <c r="AH34" s="51"/>
      <c r="AI34" s="51"/>
      <c r="AJ34" s="41"/>
      <c r="AK34" s="41"/>
      <c r="AL34" s="41"/>
      <c r="AM34" s="41"/>
      <c r="AN34" s="41"/>
      <c r="AO34" s="41"/>
      <c r="AP34" s="51"/>
      <c r="AQ34" s="5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156">
        <f>SUM(BL4:BL33)</f>
        <v>120</v>
      </c>
      <c r="BM34" s="234">
        <f>SUM(BM4:BM33)</f>
        <v>55</v>
      </c>
      <c r="BN34" s="184">
        <f>SUM(BN4:BN33)</f>
        <v>60</v>
      </c>
      <c r="BO34" s="73">
        <v>31</v>
      </c>
      <c r="BP34" s="162">
        <v>31</v>
      </c>
      <c r="BQ34" s="231">
        <v>31</v>
      </c>
      <c r="BR34" s="315">
        <v>31</v>
      </c>
      <c r="BS34" s="311">
        <f aca="true" t="shared" si="38" ref="BS34:CA34">SUM(BS4:BS33)</f>
        <v>60</v>
      </c>
      <c r="BT34" s="228">
        <f>SUM(BT4:BT33)</f>
        <v>120</v>
      </c>
      <c r="BU34" s="77">
        <f t="shared" si="38"/>
        <v>0</v>
      </c>
      <c r="BV34" s="287">
        <f t="shared" si="38"/>
        <v>110</v>
      </c>
      <c r="BW34" s="78" t="e">
        <f t="shared" si="38"/>
        <v>#REF!</v>
      </c>
      <c r="BX34" s="78">
        <f t="shared" si="38"/>
        <v>0</v>
      </c>
      <c r="BY34" s="225">
        <v>31</v>
      </c>
      <c r="BZ34" s="78">
        <f t="shared" si="38"/>
        <v>0</v>
      </c>
      <c r="CA34" s="77">
        <f t="shared" si="38"/>
        <v>0</v>
      </c>
      <c r="CB34" s="77">
        <f>SUM(CB4:CB33)</f>
        <v>0</v>
      </c>
      <c r="CC34" s="77">
        <f aca="true" t="shared" si="39" ref="CC34:CM34">SUM(CC4:CC33)</f>
        <v>0</v>
      </c>
      <c r="CD34" s="76">
        <f t="shared" si="39"/>
        <v>0</v>
      </c>
      <c r="CE34" s="77">
        <f t="shared" si="39"/>
        <v>0</v>
      </c>
      <c r="CF34" s="77">
        <f t="shared" si="39"/>
        <v>0</v>
      </c>
      <c r="CG34" s="139">
        <f t="shared" si="39"/>
        <v>120</v>
      </c>
      <c r="CH34" s="77">
        <f t="shared" si="39"/>
        <v>0</v>
      </c>
      <c r="CI34" s="165">
        <f t="shared" si="39"/>
        <v>0</v>
      </c>
      <c r="CJ34" s="77">
        <f t="shared" si="39"/>
        <v>0</v>
      </c>
      <c r="CK34" s="77">
        <f t="shared" si="39"/>
        <v>0</v>
      </c>
      <c r="CL34" s="169">
        <f t="shared" si="39"/>
        <v>0</v>
      </c>
      <c r="CM34" s="175">
        <f t="shared" si="39"/>
        <v>67</v>
      </c>
      <c r="CN34" s="179">
        <v>352</v>
      </c>
      <c r="CO34" s="236"/>
      <c r="CP34" s="236"/>
      <c r="CQ34" s="77">
        <f>SUM(CQ4:CQ33)</f>
        <v>0</v>
      </c>
      <c r="CR34" s="79">
        <v>54</v>
      </c>
      <c r="CS34" s="80">
        <f>SUM(CS4:CS33)</f>
        <v>0</v>
      </c>
      <c r="CT34" s="139">
        <v>31</v>
      </c>
      <c r="CU34" s="77">
        <v>31</v>
      </c>
      <c r="CV34" s="166">
        <v>57</v>
      </c>
      <c r="CW34" s="68"/>
      <c r="CX34" s="68"/>
    </row>
    <row r="35" spans="1:102" ht="12.75">
      <c r="A35" s="47"/>
      <c r="B35" s="48"/>
      <c r="C35" s="41"/>
      <c r="D35" s="68" t="s">
        <v>95</v>
      </c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41"/>
      <c r="S35" s="41"/>
      <c r="T35" s="55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S35" s="41"/>
      <c r="AT35" s="41"/>
      <c r="AU35" s="434" t="s">
        <v>136</v>
      </c>
      <c r="AV35" s="434"/>
      <c r="AW35" s="434"/>
      <c r="AX35" s="434"/>
      <c r="AY35" s="434"/>
      <c r="AZ35" s="434"/>
      <c r="BA35" s="434"/>
      <c r="BB35" s="434"/>
      <c r="BC35" s="434"/>
      <c r="BD35" s="434"/>
      <c r="BE35" s="434"/>
      <c r="BF35" s="434"/>
      <c r="BG35" s="434"/>
      <c r="BH35" s="434"/>
      <c r="BI35" s="434"/>
      <c r="BJ35" s="434"/>
      <c r="BK35" s="434"/>
      <c r="BL35" s="64"/>
      <c r="BM35" s="140"/>
      <c r="BN35" s="64"/>
      <c r="BO35" s="140"/>
      <c r="BP35" s="141"/>
      <c r="BQ35" s="142"/>
      <c r="BR35" s="140"/>
      <c r="BS35" s="142"/>
      <c r="BT35" s="142"/>
      <c r="BU35" s="140"/>
      <c r="BV35" s="143"/>
      <c r="BW35" s="144"/>
      <c r="BX35" s="145"/>
      <c r="BY35" s="140"/>
      <c r="BZ35" s="146"/>
      <c r="CA35" s="147"/>
      <c r="CB35" s="64"/>
      <c r="CC35" s="65"/>
      <c r="CD35" s="144"/>
      <c r="CE35" s="144"/>
      <c r="CF35" s="64"/>
      <c r="CG35" s="64"/>
      <c r="CH35" s="64"/>
      <c r="CI35" s="64"/>
      <c r="CJ35" s="64"/>
      <c r="CK35" s="64"/>
      <c r="CL35" s="64"/>
      <c r="CM35" s="144"/>
      <c r="CN35" s="64"/>
      <c r="CO35" s="144"/>
      <c r="CP35" s="64"/>
      <c r="CQ35" s="64"/>
      <c r="CR35" s="64"/>
      <c r="CS35" s="144"/>
      <c r="CT35" s="65"/>
      <c r="CU35" s="64"/>
      <c r="CV35" s="64"/>
      <c r="CW35" s="68"/>
      <c r="CX35" s="68"/>
    </row>
    <row r="36" spans="1:102" ht="12.75">
      <c r="A36" s="41"/>
      <c r="B36" s="41"/>
      <c r="C36" s="50"/>
      <c r="D36" s="68" t="s">
        <v>96</v>
      </c>
      <c r="E36" s="64"/>
      <c r="F36" s="64"/>
      <c r="G36" s="64"/>
      <c r="H36" s="64"/>
      <c r="I36" s="64"/>
      <c r="J36" s="218"/>
      <c r="K36" s="218"/>
      <c r="L36" s="218"/>
      <c r="M36" s="218"/>
      <c r="N36" s="218"/>
      <c r="O36" s="65"/>
      <c r="P36" s="66"/>
      <c r="Q36" s="64"/>
      <c r="R36" s="41"/>
      <c r="S36" s="51"/>
      <c r="T36" s="55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51"/>
      <c r="AS36" s="49"/>
      <c r="AT36" s="49"/>
      <c r="AU36" s="68" t="s">
        <v>122</v>
      </c>
      <c r="AV36" s="62"/>
      <c r="AW36" s="62"/>
      <c r="AX36" s="62"/>
      <c r="AY36" s="62"/>
      <c r="AZ36" s="62"/>
      <c r="BA36" s="62"/>
      <c r="BB36" s="62"/>
      <c r="BC36" s="62"/>
      <c r="BD36" s="68"/>
      <c r="BG36" s="185" t="s">
        <v>135</v>
      </c>
      <c r="BH36" s="185"/>
      <c r="BI36" s="185"/>
      <c r="BJ36" s="185"/>
      <c r="BK36" s="185"/>
      <c r="BL36" s="186"/>
      <c r="BN36" s="68"/>
      <c r="BO36" s="68"/>
      <c r="BP36" s="152"/>
      <c r="BQ36" s="153"/>
      <c r="BR36" s="152"/>
      <c r="BS36" s="152"/>
      <c r="BT36" s="149"/>
      <c r="BU36" s="105"/>
      <c r="BV36" s="150"/>
      <c r="BW36" s="105"/>
      <c r="BX36" s="148"/>
      <c r="BY36" s="148"/>
      <c r="BZ36" s="151"/>
      <c r="CA36" s="148"/>
      <c r="CB36" s="148"/>
      <c r="CC36" s="105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8"/>
      <c r="CP36" s="68"/>
      <c r="CQ36" s="68"/>
      <c r="CR36" s="68"/>
      <c r="CS36" s="68"/>
      <c r="CT36" s="68"/>
      <c r="CU36" s="68"/>
      <c r="CV36" s="68"/>
      <c r="CW36" s="68"/>
      <c r="CX36" s="68"/>
    </row>
    <row r="37" spans="1:102" ht="12.75">
      <c r="A37" s="41"/>
      <c r="B37" s="41"/>
      <c r="C37" s="62"/>
      <c r="D37" s="67" t="s">
        <v>98</v>
      </c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68" t="s">
        <v>102</v>
      </c>
      <c r="AV37" s="64"/>
      <c r="AW37" s="64"/>
      <c r="AX37" s="64"/>
      <c r="AY37" s="64"/>
      <c r="AZ37" s="64"/>
      <c r="BA37" s="64"/>
      <c r="BB37" s="64"/>
      <c r="BG37" s="188" t="s">
        <v>129</v>
      </c>
      <c r="BH37" s="188"/>
      <c r="BI37" s="188"/>
      <c r="BT37" s="152"/>
      <c r="BU37" s="152"/>
      <c r="BV37" s="102"/>
      <c r="BW37" s="152"/>
      <c r="BX37" s="152"/>
      <c r="BY37" s="152"/>
      <c r="BZ37" s="103"/>
      <c r="CA37" s="152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</row>
    <row r="38" spans="1:102" ht="12.75">
      <c r="A38" s="41"/>
      <c r="B38" s="41"/>
      <c r="C38" s="50"/>
      <c r="D38" s="319" t="s">
        <v>99</v>
      </c>
      <c r="E38" s="65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41"/>
      <c r="S38" s="41"/>
      <c r="T38" s="55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67" t="s">
        <v>69</v>
      </c>
      <c r="AV38" s="62"/>
      <c r="AW38" s="62"/>
      <c r="AX38" s="62"/>
      <c r="AY38" s="62"/>
      <c r="AZ38" s="62"/>
      <c r="BA38" s="62"/>
      <c r="BB38" s="62"/>
      <c r="BC38" s="62"/>
      <c r="BD38" s="68"/>
      <c r="BG38" s="189" t="s">
        <v>87</v>
      </c>
      <c r="BH38" s="189"/>
      <c r="BI38" s="189"/>
      <c r="BJ38" s="187"/>
      <c r="BK38" s="187"/>
      <c r="BL38" s="52"/>
      <c r="BM38" s="68"/>
      <c r="BN38" s="68"/>
      <c r="BO38" s="68"/>
      <c r="BP38" s="68"/>
      <c r="BQ38" s="68"/>
      <c r="BR38" s="68"/>
      <c r="BS38" s="68"/>
      <c r="BT38" s="68"/>
      <c r="BU38" s="68"/>
      <c r="BV38" s="102"/>
      <c r="BW38" s="68"/>
      <c r="BX38" s="68"/>
      <c r="BY38" s="68"/>
      <c r="BZ38" s="103"/>
      <c r="CA38" s="68"/>
      <c r="CC38" s="68"/>
      <c r="CD38" s="68"/>
      <c r="CF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</row>
    <row r="39" spans="1:102" ht="12.75">
      <c r="A39" s="41"/>
      <c r="B39" s="41"/>
      <c r="C39" s="50"/>
      <c r="D39" s="63" t="s">
        <v>137</v>
      </c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319" t="s">
        <v>70</v>
      </c>
      <c r="AV39" s="65"/>
      <c r="AW39" s="65"/>
      <c r="AX39" s="65"/>
      <c r="AY39" s="65"/>
      <c r="AZ39" s="65"/>
      <c r="BA39" s="65"/>
      <c r="BB39" s="64"/>
      <c r="BC39" s="62"/>
      <c r="BD39" s="62"/>
      <c r="BE39" s="41"/>
      <c r="BF39" s="41"/>
      <c r="BG39" s="189" t="s">
        <v>88</v>
      </c>
      <c r="BH39" s="189"/>
      <c r="BI39" s="189"/>
      <c r="BJ39" s="188"/>
      <c r="BK39" s="188"/>
      <c r="BL39" s="49"/>
      <c r="BM39" s="68"/>
      <c r="BN39" s="68"/>
      <c r="BO39" s="68"/>
      <c r="BP39" s="68"/>
      <c r="BQ39" s="68"/>
      <c r="BR39" s="68"/>
      <c r="BS39" s="68"/>
      <c r="BT39" s="68"/>
      <c r="BU39" s="68"/>
      <c r="BV39" s="102"/>
      <c r="BW39" s="68"/>
      <c r="BX39" s="68"/>
      <c r="BY39" s="68"/>
      <c r="BZ39" s="103"/>
      <c r="CA39" s="68"/>
      <c r="CC39" s="68"/>
      <c r="CD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</row>
    <row r="40" spans="1:102" ht="12.75">
      <c r="A40" s="41"/>
      <c r="B40" s="41"/>
      <c r="C40" s="168"/>
      <c r="D40" s="63" t="s">
        <v>97</v>
      </c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9"/>
      <c r="AS40" s="49"/>
      <c r="AT40" s="49"/>
      <c r="AU40" s="319" t="s">
        <v>118</v>
      </c>
      <c r="AV40" s="105"/>
      <c r="AW40" s="105"/>
      <c r="AX40" s="105"/>
      <c r="AY40" s="105"/>
      <c r="AZ40" s="105"/>
      <c r="BA40" s="105"/>
      <c r="BB40" s="62"/>
      <c r="BC40" s="62"/>
      <c r="BD40" s="68"/>
      <c r="BG40" s="189" t="s">
        <v>89</v>
      </c>
      <c r="BH40" s="189"/>
      <c r="BI40" s="189"/>
      <c r="BJ40" s="189"/>
      <c r="BK40" s="189"/>
      <c r="BL40" s="49"/>
      <c r="BU40" s="68"/>
      <c r="BV40" s="102"/>
      <c r="BW40" s="152"/>
      <c r="BX40" s="152"/>
      <c r="BY40" s="152"/>
      <c r="BZ40" s="103"/>
      <c r="CA40" s="152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</row>
    <row r="41" spans="1:102" ht="12.75">
      <c r="A41" s="41"/>
      <c r="B41" s="41"/>
      <c r="C41" s="62"/>
      <c r="D41" s="322" t="s">
        <v>100</v>
      </c>
      <c r="E41" s="99"/>
      <c r="F41" s="99"/>
      <c r="G41" s="99"/>
      <c r="H41" s="99"/>
      <c r="I41" s="99"/>
      <c r="J41" s="99"/>
      <c r="K41" s="99"/>
      <c r="L41" s="99"/>
      <c r="M41" s="99"/>
      <c r="N41" s="64"/>
      <c r="O41" s="64"/>
      <c r="P41" s="64"/>
      <c r="Q41" s="64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51"/>
      <c r="AM41" s="41"/>
      <c r="AN41" s="41"/>
      <c r="AO41" s="41"/>
      <c r="AP41" s="41"/>
      <c r="AQ41" s="41"/>
      <c r="AR41" s="41"/>
      <c r="AS41" s="41"/>
      <c r="AT41" s="41"/>
      <c r="AU41" s="63" t="s">
        <v>71</v>
      </c>
      <c r="AV41" s="62"/>
      <c r="AW41" s="62"/>
      <c r="AX41" s="62"/>
      <c r="AY41" s="62"/>
      <c r="AZ41" s="62"/>
      <c r="BA41" s="62"/>
      <c r="BB41" s="62"/>
      <c r="BC41" s="62"/>
      <c r="BD41" s="62"/>
      <c r="BE41" s="41"/>
      <c r="BF41" s="41"/>
      <c r="BG41" s="189" t="s">
        <v>130</v>
      </c>
      <c r="BH41" s="189"/>
      <c r="BI41" s="189"/>
      <c r="BJ41" s="189"/>
      <c r="BK41" s="189"/>
      <c r="BL41" s="49"/>
      <c r="BM41" s="152"/>
      <c r="BN41" s="152"/>
      <c r="BO41" s="152"/>
      <c r="BP41" s="152"/>
      <c r="BQ41" s="152"/>
      <c r="BR41" s="152"/>
      <c r="BS41" s="152"/>
      <c r="BT41" s="152"/>
      <c r="BU41" s="152"/>
      <c r="BV41" s="102"/>
      <c r="BW41" s="152"/>
      <c r="BX41" s="152"/>
      <c r="BY41" s="152"/>
      <c r="BZ41" s="103"/>
      <c r="CA41" s="152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</row>
    <row r="42" spans="1:102" ht="12.75">
      <c r="A42" s="41"/>
      <c r="B42" s="41"/>
      <c r="C42" s="62"/>
      <c r="D42" s="63"/>
      <c r="E42" s="68" t="s">
        <v>101</v>
      </c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63" t="s">
        <v>141</v>
      </c>
      <c r="AV42" s="62"/>
      <c r="AW42" s="62"/>
      <c r="AX42" s="62"/>
      <c r="AY42" s="62"/>
      <c r="AZ42" s="62"/>
      <c r="BA42" s="62"/>
      <c r="BB42" s="62"/>
      <c r="BC42" s="62"/>
      <c r="BD42" s="62"/>
      <c r="BE42" s="41"/>
      <c r="BF42" s="41"/>
      <c r="BG42" s="189" t="s">
        <v>90</v>
      </c>
      <c r="BI42" s="189"/>
      <c r="BJ42" s="189"/>
      <c r="BK42" s="189"/>
      <c r="BL42" s="188"/>
      <c r="BM42" s="152"/>
      <c r="BN42" s="152"/>
      <c r="BO42" s="152"/>
      <c r="BP42" s="152"/>
      <c r="BQ42" s="152"/>
      <c r="BR42" s="152"/>
      <c r="BS42" s="152"/>
      <c r="BT42" s="152"/>
      <c r="BU42" s="152"/>
      <c r="BV42" s="102"/>
      <c r="BW42" s="152"/>
      <c r="BX42" s="152"/>
      <c r="BY42" s="152"/>
      <c r="BZ42" s="103"/>
      <c r="CA42" s="152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</row>
    <row r="43" spans="1:102" ht="12.75">
      <c r="A43" s="41"/>
      <c r="B43" s="41"/>
      <c r="C43" s="41"/>
      <c r="P43" s="64"/>
      <c r="Q43" s="64"/>
      <c r="R43" s="41"/>
      <c r="S43" s="41"/>
      <c r="T43" s="55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63" t="s">
        <v>107</v>
      </c>
      <c r="AV43" s="62"/>
      <c r="AW43" s="62"/>
      <c r="AX43" s="62"/>
      <c r="AY43" s="62"/>
      <c r="AZ43" s="62"/>
      <c r="BA43" s="62"/>
      <c r="BB43" s="62"/>
      <c r="BC43" s="62"/>
      <c r="BD43" s="62"/>
      <c r="BE43" s="41"/>
      <c r="BF43" s="41"/>
      <c r="BG43" s="189" t="s">
        <v>132</v>
      </c>
      <c r="BH43" s="189"/>
      <c r="BJ43" s="189"/>
      <c r="BK43" s="189"/>
      <c r="BL43" s="49"/>
      <c r="BM43" s="152"/>
      <c r="BN43" s="152"/>
      <c r="BO43" s="152"/>
      <c r="BP43" s="152"/>
      <c r="BQ43" s="152"/>
      <c r="BR43" s="152"/>
      <c r="BS43" s="152"/>
      <c r="BT43" s="152"/>
      <c r="BU43" s="152"/>
      <c r="BV43" s="102"/>
      <c r="BW43" s="152"/>
      <c r="BX43" s="152"/>
      <c r="BY43" s="152"/>
      <c r="BZ43" s="103"/>
      <c r="CA43" s="152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</row>
    <row r="44" spans="1:102" ht="12.75">
      <c r="A44" s="41"/>
      <c r="B44" s="41"/>
      <c r="C44" s="41"/>
      <c r="D44" s="67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63" t="s">
        <v>72</v>
      </c>
      <c r="AV44" s="62"/>
      <c r="AW44" s="62"/>
      <c r="AX44" s="62"/>
      <c r="AY44" s="62"/>
      <c r="AZ44" s="62"/>
      <c r="BA44" s="62"/>
      <c r="BB44" s="62"/>
      <c r="BC44" s="62"/>
      <c r="BD44" s="62"/>
      <c r="BE44" s="41"/>
      <c r="BF44" s="41"/>
      <c r="BG44" s="189" t="s">
        <v>77</v>
      </c>
      <c r="BH44" s="189"/>
      <c r="BI44" s="189"/>
      <c r="BJ44" s="189"/>
      <c r="BK44" s="189"/>
      <c r="BL44" s="49"/>
      <c r="BM44" s="152"/>
      <c r="BN44" s="152"/>
      <c r="BO44" s="152"/>
      <c r="BP44" s="152" t="s">
        <v>49</v>
      </c>
      <c r="BQ44" s="152"/>
      <c r="BR44" s="152"/>
      <c r="BS44" s="152"/>
      <c r="BT44" s="152"/>
      <c r="BU44" s="152"/>
      <c r="BV44" s="102"/>
      <c r="BW44" s="152"/>
      <c r="BX44" s="152"/>
      <c r="BY44" s="152"/>
      <c r="BZ44" s="103"/>
      <c r="CA44" s="152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</row>
    <row r="45" spans="1:102" ht="12.75">
      <c r="A45" s="41"/>
      <c r="B45" s="41"/>
      <c r="AJ45" s="41"/>
      <c r="AK45" s="41"/>
      <c r="AL45" s="41"/>
      <c r="AM45" s="41"/>
      <c r="AN45" s="41"/>
      <c r="AO45" s="51"/>
      <c r="AP45" s="51"/>
      <c r="AQ45" s="51"/>
      <c r="AR45" s="41"/>
      <c r="AS45" s="41"/>
      <c r="AT45" s="41"/>
      <c r="AU45" s="67" t="s">
        <v>73</v>
      </c>
      <c r="AV45" s="62"/>
      <c r="AW45" s="62"/>
      <c r="AX45" s="62"/>
      <c r="AY45" s="62"/>
      <c r="AZ45" s="62"/>
      <c r="BA45" s="62"/>
      <c r="BD45" s="105"/>
      <c r="BE45" s="51"/>
      <c r="BF45" s="51"/>
      <c r="BG45" s="189" t="s">
        <v>133</v>
      </c>
      <c r="BH45" s="189"/>
      <c r="BI45" s="189"/>
      <c r="BJ45" s="189"/>
      <c r="BK45" s="189"/>
      <c r="BL45" s="49"/>
      <c r="BM45" s="152"/>
      <c r="BN45" s="152"/>
      <c r="BO45" s="152"/>
      <c r="BP45" s="152"/>
      <c r="BQ45" s="152"/>
      <c r="BR45" s="152"/>
      <c r="BS45" s="152"/>
      <c r="BT45" s="152"/>
      <c r="BU45" s="152"/>
      <c r="BV45" s="102"/>
      <c r="BW45" s="152"/>
      <c r="BX45" s="152"/>
      <c r="BY45" s="152"/>
      <c r="BZ45" s="103"/>
      <c r="CA45" s="152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</row>
    <row r="46" spans="1:102" ht="12.75">
      <c r="A46" s="41"/>
      <c r="B46" s="41"/>
      <c r="C46" s="433"/>
      <c r="D46" s="433"/>
      <c r="E46" s="433"/>
      <c r="F46" s="433"/>
      <c r="G46" s="433"/>
      <c r="H46" s="433"/>
      <c r="I46" s="433"/>
      <c r="J46" s="433"/>
      <c r="K46" s="433"/>
      <c r="L46" s="433"/>
      <c r="M46" s="433"/>
      <c r="N46" s="433"/>
      <c r="O46" s="433"/>
      <c r="P46" s="433"/>
      <c r="Q46" s="433"/>
      <c r="R46" s="433"/>
      <c r="S46" s="433"/>
      <c r="T46" s="433"/>
      <c r="U46" s="433"/>
      <c r="V46" s="433"/>
      <c r="W46" s="433"/>
      <c r="X46" s="433"/>
      <c r="Y46" s="433"/>
      <c r="Z46" s="433"/>
      <c r="AA46" s="433"/>
      <c r="AB46" s="433"/>
      <c r="AC46" s="433"/>
      <c r="AD46" s="433"/>
      <c r="AE46" s="433"/>
      <c r="AF46" s="433"/>
      <c r="AG46" s="433"/>
      <c r="AO46" s="3"/>
      <c r="AP46" s="3"/>
      <c r="AQ46" s="3"/>
      <c r="AR46" s="41"/>
      <c r="AS46" s="41"/>
      <c r="AT46" s="41"/>
      <c r="AU46" s="99" t="s">
        <v>103</v>
      </c>
      <c r="AV46" s="99"/>
      <c r="AW46" s="99"/>
      <c r="AX46" s="99"/>
      <c r="AY46" s="99"/>
      <c r="AZ46" s="99"/>
      <c r="BA46" s="99"/>
      <c r="BE46" s="181"/>
      <c r="BF46" s="181"/>
      <c r="BG46" s="189" t="s">
        <v>134</v>
      </c>
      <c r="BH46" s="189"/>
      <c r="BI46" s="189"/>
      <c r="BJ46" s="189"/>
      <c r="BK46" s="189"/>
      <c r="BL46" s="49"/>
      <c r="BM46" s="68"/>
      <c r="BN46" s="68"/>
      <c r="BO46" s="68"/>
      <c r="BP46" s="68"/>
      <c r="BQ46" s="68"/>
      <c r="BR46" s="68"/>
      <c r="BS46" s="68"/>
      <c r="BT46" s="68"/>
      <c r="BU46" s="68"/>
      <c r="BV46" s="102"/>
      <c r="BW46" s="68"/>
      <c r="BX46" s="68"/>
      <c r="BY46" s="68"/>
      <c r="BZ46" s="103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</row>
    <row r="47" spans="1:102" ht="12.75" customHeight="1">
      <c r="A47" s="41"/>
      <c r="B47" s="41"/>
      <c r="C47" s="41"/>
      <c r="D47" s="58"/>
      <c r="E47" s="51"/>
      <c r="AR47" s="51"/>
      <c r="AS47" s="51"/>
      <c r="AT47" s="51"/>
      <c r="AU47" s="41"/>
      <c r="AV47" s="41"/>
      <c r="AW47" s="41"/>
      <c r="AX47" s="41"/>
      <c r="AY47" s="41"/>
      <c r="AZ47" s="41"/>
      <c r="BA47" s="41"/>
      <c r="BB47" s="181"/>
      <c r="BC47" s="181"/>
      <c r="BE47" s="181"/>
      <c r="BF47" s="181"/>
      <c r="BG47" s="189" t="s">
        <v>131</v>
      </c>
      <c r="BI47" s="189"/>
      <c r="BJ47" s="189"/>
      <c r="BK47" s="189"/>
      <c r="BL47" s="49"/>
      <c r="BM47" s="68"/>
      <c r="BN47" s="68"/>
      <c r="BO47" s="68"/>
      <c r="BP47" s="68"/>
      <c r="BQ47" s="68"/>
      <c r="BR47" s="68"/>
      <c r="BS47" s="68"/>
      <c r="BT47" s="68"/>
      <c r="BU47" s="68"/>
      <c r="BV47" s="102"/>
      <c r="BW47" s="68"/>
      <c r="BX47" s="68"/>
      <c r="BY47" s="68"/>
      <c r="BZ47" s="103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</row>
    <row r="48" spans="1:102" ht="12.75" customHeight="1">
      <c r="A48" s="41"/>
      <c r="B48" s="41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53"/>
      <c r="Q48" s="53"/>
      <c r="BB48" s="41"/>
      <c r="BC48" s="41"/>
      <c r="BD48" s="41"/>
      <c r="BE48" s="41"/>
      <c r="BF48" s="41"/>
      <c r="BJ48" s="189"/>
      <c r="BK48" s="189"/>
      <c r="BL48" s="49"/>
      <c r="BM48" s="68"/>
      <c r="BN48" s="68"/>
      <c r="BO48" s="68"/>
      <c r="BP48" s="68"/>
      <c r="BQ48" s="68"/>
      <c r="BR48" s="68"/>
      <c r="BS48" s="68"/>
      <c r="BT48" s="68"/>
      <c r="BU48" s="68"/>
      <c r="BV48" s="102"/>
      <c r="BW48" s="68"/>
      <c r="BX48" s="68"/>
      <c r="BY48" s="68"/>
      <c r="BZ48" s="103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</row>
    <row r="49" spans="1:102" ht="12.75" customHeight="1">
      <c r="A49" s="41"/>
      <c r="B49" s="41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BJ49" s="189"/>
      <c r="BK49" s="189"/>
      <c r="BL49" s="49"/>
      <c r="BM49" s="68"/>
      <c r="BN49" s="68"/>
      <c r="BO49" s="68"/>
      <c r="BP49" s="68"/>
      <c r="BQ49" s="68"/>
      <c r="BR49" s="68"/>
      <c r="BS49" s="68"/>
      <c r="BT49" s="68"/>
      <c r="BU49" s="68"/>
      <c r="BV49" s="102"/>
      <c r="BW49" s="68"/>
      <c r="BX49" s="68"/>
      <c r="BY49" s="68"/>
      <c r="BZ49" s="103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</row>
    <row r="50" spans="1:102" ht="12.75" customHeight="1">
      <c r="A50" s="41"/>
      <c r="B50" s="41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BG50" s="189"/>
      <c r="BH50" s="189"/>
      <c r="BI50" s="189"/>
      <c r="BJ50" s="189"/>
      <c r="BK50" s="189"/>
      <c r="BL50" s="49"/>
      <c r="BM50" s="68"/>
      <c r="BN50" s="68"/>
      <c r="BO50" s="68"/>
      <c r="BP50" s="68"/>
      <c r="BQ50" s="68"/>
      <c r="BR50" s="68"/>
      <c r="BS50" s="68"/>
      <c r="BT50" s="68"/>
      <c r="BU50" s="68"/>
      <c r="BV50" s="102"/>
      <c r="BW50" s="68"/>
      <c r="BX50" s="68"/>
      <c r="BY50" s="68"/>
      <c r="BZ50" s="103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</row>
    <row r="51" spans="1:102" ht="12.75" customHeight="1">
      <c r="A51" s="41"/>
      <c r="B51" s="41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AF51" s="433"/>
      <c r="AG51" s="433"/>
      <c r="AH51" s="433"/>
      <c r="AI51" s="433"/>
      <c r="AJ51" s="433"/>
      <c r="AK51" s="433"/>
      <c r="AL51" s="433"/>
      <c r="AM51" s="433"/>
      <c r="AN51" s="433"/>
      <c r="AO51" s="433"/>
      <c r="AP51" s="433"/>
      <c r="AQ51" s="433"/>
      <c r="AR51" s="433"/>
      <c r="AS51" s="433"/>
      <c r="AT51" s="433"/>
      <c r="AU51" s="433"/>
      <c r="AV51" s="46"/>
      <c r="AW51" s="46"/>
      <c r="AX51" s="46"/>
      <c r="AY51" s="46"/>
      <c r="AZ51" s="46"/>
      <c r="BA51" s="46"/>
      <c r="BB51" s="46"/>
      <c r="BC51" s="46"/>
      <c r="BK51" s="190"/>
      <c r="BL51" s="53"/>
      <c r="BM51" s="68"/>
      <c r="BN51" s="68"/>
      <c r="BO51" s="68"/>
      <c r="BP51" s="68"/>
      <c r="BQ51" s="68"/>
      <c r="BR51" s="68"/>
      <c r="BS51" s="68"/>
      <c r="BT51" s="68"/>
      <c r="BU51" s="68"/>
      <c r="BV51" s="102"/>
      <c r="BW51" s="68"/>
      <c r="BX51" s="68"/>
      <c r="BY51" s="68"/>
      <c r="BZ51" s="103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</row>
    <row r="52" spans="1:102" ht="12.75" customHeight="1">
      <c r="A52" s="41"/>
      <c r="B52" s="41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AR52" s="41"/>
      <c r="AS52" s="41"/>
      <c r="AT52" s="41"/>
      <c r="AU52" s="46"/>
      <c r="AV52" s="46"/>
      <c r="AW52" s="46"/>
      <c r="AX52" s="46"/>
      <c r="AY52" s="46"/>
      <c r="AZ52" s="46"/>
      <c r="BA52" s="46"/>
      <c r="BB52" s="46"/>
      <c r="BC52" s="46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102"/>
      <c r="BW52" s="68"/>
      <c r="BX52" s="68"/>
      <c r="BY52" s="68"/>
      <c r="BZ52" s="103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</row>
    <row r="53" spans="1:102" ht="12.75" customHeight="1">
      <c r="A53" s="41"/>
      <c r="B53" s="41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AR53" s="41"/>
      <c r="AS53" s="41"/>
      <c r="AT53" s="41"/>
      <c r="AU53" s="46"/>
      <c r="AV53" s="46"/>
      <c r="AW53" s="46"/>
      <c r="AX53" s="46"/>
      <c r="AY53" s="46"/>
      <c r="AZ53" s="46"/>
      <c r="BA53" s="46"/>
      <c r="BB53" s="46"/>
      <c r="BC53" s="46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102"/>
      <c r="BW53" s="68"/>
      <c r="BX53" s="68"/>
      <c r="BY53" s="68"/>
      <c r="BZ53" s="103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</row>
    <row r="54" spans="1:102" ht="12.75" customHeight="1">
      <c r="A54" s="41"/>
      <c r="B54" s="41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AR54" s="41"/>
      <c r="AS54" s="41"/>
      <c r="AT54" s="41"/>
      <c r="AU54" s="46"/>
      <c r="AV54" s="46"/>
      <c r="AW54" s="46"/>
      <c r="AX54" s="46"/>
      <c r="AY54" s="46"/>
      <c r="AZ54" s="46"/>
      <c r="BA54" s="46"/>
      <c r="BB54" s="46"/>
      <c r="BC54" s="46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102"/>
      <c r="BW54" s="68"/>
      <c r="BX54" s="68"/>
      <c r="BY54" s="68"/>
      <c r="BZ54" s="103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</row>
    <row r="55" spans="1:102" ht="12.75" customHeight="1">
      <c r="A55" s="41"/>
      <c r="B55" s="41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AR55" s="41"/>
      <c r="AS55" s="41"/>
      <c r="AT55" s="41"/>
      <c r="AU55" s="46"/>
      <c r="AV55" s="46"/>
      <c r="AW55" s="46"/>
      <c r="AX55" s="46"/>
      <c r="AY55" s="46"/>
      <c r="AZ55" s="46"/>
      <c r="BA55" s="46"/>
      <c r="BB55" s="46"/>
      <c r="BC55" s="46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102"/>
      <c r="BW55" s="68"/>
      <c r="BX55" s="68"/>
      <c r="BY55" s="68"/>
      <c r="BZ55" s="103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</row>
    <row r="56" spans="1:102" ht="12.75" customHeight="1">
      <c r="A56" s="41"/>
      <c r="B56" s="41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AR56" s="41"/>
      <c r="AS56" s="41"/>
      <c r="AT56" s="41"/>
      <c r="AU56" s="46"/>
      <c r="AV56" s="46"/>
      <c r="AW56" s="46"/>
      <c r="AX56" s="46"/>
      <c r="AY56" s="46"/>
      <c r="AZ56" s="46"/>
      <c r="BA56" s="46"/>
      <c r="BB56" s="46"/>
      <c r="BC56" s="46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102"/>
      <c r="BW56" s="68"/>
      <c r="BX56" s="68"/>
      <c r="BY56" s="68"/>
      <c r="BZ56" s="103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</row>
    <row r="57" spans="1:102" ht="12.75" customHeight="1">
      <c r="A57" s="41"/>
      <c r="B57" s="41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AR57" s="41"/>
      <c r="AS57" s="41"/>
      <c r="AT57" s="41"/>
      <c r="AU57" s="46"/>
      <c r="AV57" s="46"/>
      <c r="AW57" s="46"/>
      <c r="AX57" s="46"/>
      <c r="AY57" s="46"/>
      <c r="AZ57" s="46"/>
      <c r="BA57" s="46"/>
      <c r="BB57" s="46"/>
      <c r="BC57" s="46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102"/>
      <c r="BW57" s="68"/>
      <c r="BX57" s="68"/>
      <c r="BY57" s="68"/>
      <c r="BZ57" s="103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</row>
    <row r="58" spans="1:102" ht="12.75" customHeight="1">
      <c r="A58" s="41"/>
      <c r="B58" s="41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AR58" s="41"/>
      <c r="AS58" s="41"/>
      <c r="AT58" s="41"/>
      <c r="AU58" s="46"/>
      <c r="AV58" s="46"/>
      <c r="AW58" s="46"/>
      <c r="AX58" s="46"/>
      <c r="AY58" s="46"/>
      <c r="AZ58" s="46"/>
      <c r="BA58" s="46"/>
      <c r="BB58" s="46"/>
      <c r="BC58" s="46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102"/>
      <c r="BW58" s="68"/>
      <c r="BX58" s="68"/>
      <c r="BY58" s="68"/>
      <c r="BZ58" s="103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</row>
    <row r="59" spans="1:102" ht="12.75" customHeight="1">
      <c r="A59" s="41"/>
      <c r="B59" s="41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AR59" s="41"/>
      <c r="AS59" s="41"/>
      <c r="AT59" s="41"/>
      <c r="AU59" s="46"/>
      <c r="AV59" s="46"/>
      <c r="AW59" s="46"/>
      <c r="AX59" s="46"/>
      <c r="AY59" s="46"/>
      <c r="AZ59" s="46"/>
      <c r="BA59" s="46"/>
      <c r="BB59" s="46"/>
      <c r="BC59" s="46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102"/>
      <c r="BW59" s="68"/>
      <c r="BX59" s="68"/>
      <c r="BY59" s="68"/>
      <c r="BZ59" s="103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</row>
    <row r="60" spans="1:102" ht="12.75" customHeight="1">
      <c r="A60" s="41"/>
      <c r="B60" s="41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AR60" s="53"/>
      <c r="AS60" s="53"/>
      <c r="AT60" s="53"/>
      <c r="AU60" s="46"/>
      <c r="AV60" s="46"/>
      <c r="AW60" s="46"/>
      <c r="AX60" s="46"/>
      <c r="AY60" s="46"/>
      <c r="AZ60" s="46"/>
      <c r="BA60" s="46"/>
      <c r="BB60" s="46"/>
      <c r="BC60" s="46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102"/>
      <c r="BW60" s="68"/>
      <c r="BX60" s="68"/>
      <c r="BY60" s="68"/>
      <c r="BZ60" s="103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</row>
    <row r="61" spans="1:102" ht="12.75" customHeight="1">
      <c r="A61" s="53"/>
      <c r="B61" s="53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AN61" s="53"/>
      <c r="AO61" s="53"/>
      <c r="AP61" s="53"/>
      <c r="AQ61" s="53"/>
      <c r="AR61" s="53"/>
      <c r="AS61" s="53"/>
      <c r="AT61" s="53"/>
      <c r="AU61" s="46"/>
      <c r="AV61" s="46"/>
      <c r="AW61" s="46"/>
      <c r="AX61" s="46"/>
      <c r="AY61" s="46"/>
      <c r="AZ61" s="46"/>
      <c r="BA61" s="46"/>
      <c r="BB61" s="46"/>
      <c r="BC61" s="46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102"/>
      <c r="BW61" s="68"/>
      <c r="BX61" s="68"/>
      <c r="BY61" s="68"/>
      <c r="BZ61" s="103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</row>
    <row r="62" spans="1:102" ht="12.75" customHeight="1">
      <c r="A62" s="53"/>
      <c r="B62" s="53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AN62" s="53"/>
      <c r="AO62" s="53"/>
      <c r="AP62" s="53"/>
      <c r="AQ62" s="53"/>
      <c r="AR62" s="53"/>
      <c r="AS62" s="53"/>
      <c r="AT62" s="53"/>
      <c r="AU62" s="46"/>
      <c r="AV62" s="46"/>
      <c r="AW62" s="46"/>
      <c r="AX62" s="46"/>
      <c r="AY62" s="46"/>
      <c r="AZ62" s="46"/>
      <c r="BA62" s="46"/>
      <c r="BB62" s="46"/>
      <c r="BC62" s="46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102"/>
      <c r="BW62" s="68"/>
      <c r="BX62" s="68"/>
      <c r="BY62" s="68"/>
      <c r="BZ62" s="103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</row>
    <row r="63" spans="1:102" ht="12.75">
      <c r="A63" s="53"/>
      <c r="B63" s="53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AN63" s="53"/>
      <c r="AO63" s="53"/>
      <c r="AP63" s="53"/>
      <c r="AQ63" s="53"/>
      <c r="AR63" s="53"/>
      <c r="AS63" s="53"/>
      <c r="AT63" s="53"/>
      <c r="AU63" s="46"/>
      <c r="AV63" s="46"/>
      <c r="AW63" s="46"/>
      <c r="AX63" s="46"/>
      <c r="AY63" s="46"/>
      <c r="AZ63" s="46"/>
      <c r="BA63" s="46"/>
      <c r="BB63" s="46"/>
      <c r="BC63" s="46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102"/>
      <c r="BW63" s="68"/>
      <c r="BX63" s="68"/>
      <c r="BY63" s="68"/>
      <c r="BZ63" s="103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</row>
    <row r="64" spans="3:102" ht="12.75"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46"/>
      <c r="AV64" s="46"/>
      <c r="AW64" s="46"/>
      <c r="AX64" s="46"/>
      <c r="AY64" s="46"/>
      <c r="AZ64" s="46"/>
      <c r="BA64" s="46"/>
      <c r="BB64" s="46"/>
      <c r="BC64" s="46"/>
      <c r="BD64" s="84"/>
      <c r="BE64" s="84"/>
      <c r="BF64" s="84"/>
      <c r="BG64" s="46"/>
      <c r="BH64" s="46"/>
      <c r="BI64" s="46"/>
      <c r="BJ64" s="46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102"/>
      <c r="BW64" s="68"/>
      <c r="BX64" s="68"/>
      <c r="BY64" s="68"/>
      <c r="BZ64" s="103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</row>
    <row r="65" spans="37:102" ht="12.75"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102"/>
      <c r="BW65" s="68"/>
      <c r="BX65" s="68"/>
      <c r="BY65" s="68"/>
      <c r="BZ65" s="103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</row>
    <row r="66" spans="3:102" ht="12.75"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81"/>
      <c r="AV66" s="81"/>
      <c r="AW66" s="81"/>
      <c r="AX66" s="81"/>
      <c r="AY66" s="81"/>
      <c r="AZ66" s="81"/>
      <c r="BA66" s="81"/>
      <c r="BB66" s="81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102"/>
      <c r="BW66" s="68"/>
      <c r="BX66" s="68"/>
      <c r="BY66" s="68"/>
      <c r="BZ66" s="103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</row>
    <row r="67" spans="3:102" ht="12.75"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102"/>
      <c r="BW67" s="68"/>
      <c r="BX67" s="68"/>
      <c r="BY67" s="68"/>
      <c r="BZ67" s="103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</row>
    <row r="68" spans="3:102" ht="12.75"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102"/>
      <c r="BW68" s="68"/>
      <c r="BX68" s="68"/>
      <c r="BY68" s="68"/>
      <c r="BZ68" s="103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</row>
  </sheetData>
  <sheetProtection/>
  <mergeCells count="48">
    <mergeCell ref="BB27:BF27"/>
    <mergeCell ref="AE16:BA16"/>
    <mergeCell ref="BG9:BJ9"/>
    <mergeCell ref="BK9:BK10"/>
    <mergeCell ref="BK14:BK15"/>
    <mergeCell ref="AF51:AU51"/>
    <mergeCell ref="BG23:BJ23"/>
    <mergeCell ref="C46:AG46"/>
    <mergeCell ref="AU35:BK35"/>
    <mergeCell ref="BG33:BJ33"/>
    <mergeCell ref="BK19:BK20"/>
    <mergeCell ref="BB26:BF26"/>
    <mergeCell ref="BG21:BJ21"/>
    <mergeCell ref="BG31:BJ31"/>
    <mergeCell ref="BB22:BF22"/>
    <mergeCell ref="BG2:BJ2"/>
    <mergeCell ref="BG28:BJ28"/>
    <mergeCell ref="BG18:BJ18"/>
    <mergeCell ref="AU2:AV2"/>
    <mergeCell ref="AE26:BA26"/>
    <mergeCell ref="AZ2:BA2"/>
    <mergeCell ref="BB6:BF7"/>
    <mergeCell ref="BG13:BJ13"/>
    <mergeCell ref="BB2:BF2"/>
    <mergeCell ref="AE21:BA21"/>
    <mergeCell ref="A24:A27"/>
    <mergeCell ref="A29:A32"/>
    <mergeCell ref="A19:A22"/>
    <mergeCell ref="A14:A17"/>
    <mergeCell ref="C24:AD24"/>
    <mergeCell ref="C12:AD12"/>
    <mergeCell ref="C15:AD15"/>
    <mergeCell ref="A1:AR1"/>
    <mergeCell ref="A4:A7"/>
    <mergeCell ref="A9:A12"/>
    <mergeCell ref="BG7:BJ7"/>
    <mergeCell ref="X2:AD2"/>
    <mergeCell ref="C6:AD6"/>
    <mergeCell ref="AX2:AY2"/>
    <mergeCell ref="AP2:AS2"/>
    <mergeCell ref="BG12:BJ12"/>
    <mergeCell ref="BG11:BJ11"/>
    <mergeCell ref="AE5:BA5"/>
    <mergeCell ref="C20:AD20"/>
    <mergeCell ref="BB19:BF21"/>
    <mergeCell ref="BB16:BF16"/>
    <mergeCell ref="BB4:BF5"/>
    <mergeCell ref="AE9:BF9"/>
  </mergeCells>
  <printOptions/>
  <pageMargins left="0.1968503937007874" right="0.15748031496062992" top="0.15748031496062992" bottom="0.15748031496062992" header="0.15748031496062992" footer="0.15748031496062992"/>
  <pageSetup fitToWidth="3" fitToHeight="1" horizontalDpi="600" verticalDpi="600" orientation="landscape" paperSize="8" scale="75" r:id="rId2"/>
  <colBreaks count="1" manualBreakCount="1">
    <brk id="4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3"/>
  <sheetViews>
    <sheetView zoomScalePageLayoutView="0" workbookViewId="0" topLeftCell="A1">
      <selection activeCell="F20" sqref="F20"/>
    </sheetView>
  </sheetViews>
  <sheetFormatPr defaultColWidth="9.00390625" defaultRowHeight="12.75"/>
  <cols>
    <col min="2" max="2" width="10.00390625" style="0" customWidth="1"/>
  </cols>
  <sheetData>
    <row r="1" spans="1:34" s="31" customFormat="1" ht="15.75">
      <c r="A1" s="448" t="s">
        <v>29</v>
      </c>
      <c r="B1" s="448"/>
      <c r="C1" s="448"/>
      <c r="D1" s="448"/>
      <c r="E1" s="448"/>
      <c r="F1" s="448"/>
      <c r="G1" s="448"/>
      <c r="H1" s="448"/>
      <c r="I1" s="448"/>
      <c r="J1" s="449"/>
      <c r="K1" s="449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</row>
    <row r="2" ht="13.5" thickBot="1"/>
    <row r="3" spans="1:34" ht="12.75">
      <c r="A3" s="27" t="s">
        <v>0</v>
      </c>
      <c r="B3" s="14" t="s">
        <v>1</v>
      </c>
      <c r="C3" s="6">
        <v>145</v>
      </c>
      <c r="D3" s="7">
        <v>146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t="20.25" customHeight="1">
      <c r="A4" s="446" t="s">
        <v>5</v>
      </c>
      <c r="B4" s="15" t="s">
        <v>2</v>
      </c>
      <c r="C4" s="16"/>
      <c r="D4" s="8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7.25" customHeight="1">
      <c r="A5" s="446"/>
      <c r="B5" s="15" t="s">
        <v>3</v>
      </c>
      <c r="C5" s="16"/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5.75" customHeight="1">
      <c r="A6" s="446"/>
      <c r="B6" s="15" t="s">
        <v>33</v>
      </c>
      <c r="C6" s="16"/>
      <c r="D6" s="8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18.75" customHeight="1" thickBot="1">
      <c r="A7" s="447"/>
      <c r="B7" s="19" t="s">
        <v>4</v>
      </c>
      <c r="C7" s="20"/>
      <c r="D7" s="10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12.75">
      <c r="A8" s="445" t="s">
        <v>6</v>
      </c>
      <c r="B8" s="17" t="s">
        <v>2</v>
      </c>
      <c r="C8" s="18"/>
      <c r="D8" s="1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12.75">
      <c r="A9" s="446"/>
      <c r="B9" s="15" t="s">
        <v>3</v>
      </c>
      <c r="C9" s="16"/>
      <c r="D9" s="8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12.75">
      <c r="A10" s="446"/>
      <c r="B10" s="15" t="s">
        <v>33</v>
      </c>
      <c r="C10" s="16"/>
      <c r="D10" s="8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3.5" thickBot="1">
      <c r="A11" s="447"/>
      <c r="B11" s="19" t="s">
        <v>4</v>
      </c>
      <c r="C11" s="20"/>
      <c r="D11" s="10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2.75">
      <c r="A12" s="450" t="s">
        <v>7</v>
      </c>
      <c r="B12" s="17" t="s">
        <v>2</v>
      </c>
      <c r="C12" s="18"/>
      <c r="D12" s="1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2.75">
      <c r="A13" s="451"/>
      <c r="B13" s="15" t="s">
        <v>3</v>
      </c>
      <c r="C13" s="16"/>
      <c r="D13" s="8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12.75">
      <c r="A14" s="451"/>
      <c r="B14" s="15" t="s">
        <v>33</v>
      </c>
      <c r="C14" s="16"/>
      <c r="D14" s="8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13.5" thickBot="1">
      <c r="A15" s="452"/>
      <c r="B15" s="19" t="s">
        <v>4</v>
      </c>
      <c r="C15" s="20"/>
      <c r="D15" s="10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12.75">
      <c r="A16" s="445" t="s">
        <v>8</v>
      </c>
      <c r="B16" s="17" t="s">
        <v>2</v>
      </c>
      <c r="C16" s="18"/>
      <c r="D16" s="1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12.75">
      <c r="A17" s="446"/>
      <c r="B17" s="15" t="s">
        <v>3</v>
      </c>
      <c r="C17" s="16"/>
      <c r="D17" s="8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12.75">
      <c r="A18" s="446"/>
      <c r="B18" s="15" t="s">
        <v>33</v>
      </c>
      <c r="C18" s="16"/>
      <c r="D18" s="8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13.5" thickBot="1">
      <c r="A19" s="447"/>
      <c r="B19" s="19" t="s">
        <v>4</v>
      </c>
      <c r="C19" s="20"/>
      <c r="D19" s="10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12.75">
      <c r="A20" s="445" t="s">
        <v>9</v>
      </c>
      <c r="B20" s="17" t="s">
        <v>2</v>
      </c>
      <c r="C20" s="18"/>
      <c r="D20" s="1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ht="12.75">
      <c r="A21" s="446"/>
      <c r="B21" s="15" t="s">
        <v>3</v>
      </c>
      <c r="C21" s="16"/>
      <c r="D21" s="8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ht="12.75">
      <c r="A22" s="446"/>
      <c r="B22" s="15" t="s">
        <v>33</v>
      </c>
      <c r="C22" s="16"/>
      <c r="D22" s="8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ht="13.5" thickBot="1">
      <c r="A23" s="447"/>
      <c r="B23" s="19" t="s">
        <v>4</v>
      </c>
      <c r="C23" s="20"/>
      <c r="D23" s="1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12.75">
      <c r="A24" s="445" t="s">
        <v>10</v>
      </c>
      <c r="B24" s="17" t="s">
        <v>2</v>
      </c>
      <c r="C24" s="18"/>
      <c r="D24" s="1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ht="12.75">
      <c r="A25" s="446"/>
      <c r="B25" s="15" t="s">
        <v>3</v>
      </c>
      <c r="C25" s="16"/>
      <c r="D25" s="8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12.75">
      <c r="A26" s="446"/>
      <c r="B26" s="15" t="s">
        <v>33</v>
      </c>
      <c r="C26" s="16"/>
      <c r="D26" s="8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13.5" thickBot="1">
      <c r="A27" s="447"/>
      <c r="B27" s="19" t="s">
        <v>4</v>
      </c>
      <c r="C27" s="20"/>
      <c r="D27" s="10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2.75">
      <c r="A28" s="24"/>
      <c r="B28" s="25"/>
      <c r="C28" s="26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3:18" ht="12.75">
      <c r="C29" s="2"/>
      <c r="D29" s="1" t="s">
        <v>11</v>
      </c>
      <c r="E29" s="1" t="s">
        <v>16</v>
      </c>
      <c r="F29" s="1"/>
      <c r="O29" s="2" t="s">
        <v>21</v>
      </c>
      <c r="P29" s="1" t="s">
        <v>25</v>
      </c>
      <c r="Q29" s="1"/>
      <c r="R29" s="1"/>
    </row>
    <row r="30" spans="3:18" ht="12.75">
      <c r="C30" s="2"/>
      <c r="D30" s="1" t="s">
        <v>12</v>
      </c>
      <c r="E30" s="1" t="s">
        <v>17</v>
      </c>
      <c r="F30" s="1"/>
      <c r="O30" s="2" t="s">
        <v>22</v>
      </c>
      <c r="P30" s="1" t="s">
        <v>26</v>
      </c>
      <c r="Q30" s="1"/>
      <c r="R30" s="1"/>
    </row>
    <row r="31" spans="3:18" ht="12.75">
      <c r="C31" s="2"/>
      <c r="D31" s="1" t="s">
        <v>13</v>
      </c>
      <c r="E31" s="1" t="s">
        <v>18</v>
      </c>
      <c r="F31" s="1"/>
      <c r="O31" s="2" t="s">
        <v>23</v>
      </c>
      <c r="P31" s="1" t="s">
        <v>27</v>
      </c>
      <c r="Q31" s="1"/>
      <c r="R31" s="1"/>
    </row>
    <row r="32" spans="3:18" ht="12.75">
      <c r="C32" s="2"/>
      <c r="D32" s="1" t="s">
        <v>14</v>
      </c>
      <c r="E32" s="1" t="s">
        <v>19</v>
      </c>
      <c r="F32" s="1"/>
      <c r="O32" s="2" t="s">
        <v>24</v>
      </c>
      <c r="P32" s="1" t="s">
        <v>28</v>
      </c>
      <c r="Q32" s="1"/>
      <c r="R32" s="1"/>
    </row>
    <row r="33" spans="3:10" ht="12.75">
      <c r="C33" s="2"/>
      <c r="D33" s="1" t="s">
        <v>15</v>
      </c>
      <c r="E33" s="1" t="s">
        <v>20</v>
      </c>
      <c r="F33" s="1"/>
      <c r="G33" s="1"/>
      <c r="H33" s="1"/>
      <c r="I33" s="1"/>
      <c r="J33" s="1"/>
    </row>
  </sheetData>
  <sheetProtection/>
  <mergeCells count="7">
    <mergeCell ref="A16:A19"/>
    <mergeCell ref="A20:A23"/>
    <mergeCell ref="A24:A27"/>
    <mergeCell ref="A1:K1"/>
    <mergeCell ref="A4:A7"/>
    <mergeCell ref="A8:A11"/>
    <mergeCell ref="A12:A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3"/>
  <sheetViews>
    <sheetView zoomScalePageLayoutView="0" workbookViewId="0" topLeftCell="A1">
      <selection activeCell="J27" sqref="J27"/>
    </sheetView>
  </sheetViews>
  <sheetFormatPr defaultColWidth="3.875" defaultRowHeight="12.75"/>
  <cols>
    <col min="1" max="1" width="5.375" style="0" customWidth="1"/>
    <col min="2" max="2" width="10.375" style="0" customWidth="1"/>
  </cols>
  <sheetData>
    <row r="1" spans="1:34" ht="15.75">
      <c r="A1" s="453" t="s">
        <v>30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28"/>
      <c r="AH1" s="28"/>
    </row>
    <row r="2" spans="30:35" ht="13.5" thickBot="1">
      <c r="AD2" s="3"/>
      <c r="AE2" s="3"/>
      <c r="AF2" s="3"/>
      <c r="AG2" s="3"/>
      <c r="AH2" s="3"/>
      <c r="AI2" s="3"/>
    </row>
    <row r="3" spans="1:35" ht="12.75">
      <c r="A3" s="27" t="s">
        <v>0</v>
      </c>
      <c r="B3" s="14" t="s">
        <v>1</v>
      </c>
      <c r="C3" s="6">
        <v>171</v>
      </c>
      <c r="D3" s="6">
        <v>172</v>
      </c>
      <c r="E3" s="6">
        <v>173</v>
      </c>
      <c r="F3" s="6">
        <v>174</v>
      </c>
      <c r="G3" s="6">
        <v>175</v>
      </c>
      <c r="H3" s="6">
        <v>176</v>
      </c>
      <c r="I3" s="6">
        <v>177</v>
      </c>
      <c r="J3" s="6">
        <v>178</v>
      </c>
      <c r="K3" s="6">
        <v>179</v>
      </c>
      <c r="L3" s="6">
        <v>180</v>
      </c>
      <c r="M3" s="6">
        <v>181</v>
      </c>
      <c r="N3" s="6">
        <v>182</v>
      </c>
      <c r="O3" s="6">
        <v>183</v>
      </c>
      <c r="P3" s="6">
        <v>184</v>
      </c>
      <c r="Q3" s="6">
        <v>185</v>
      </c>
      <c r="R3" s="6">
        <v>186</v>
      </c>
      <c r="S3" s="6">
        <v>187</v>
      </c>
      <c r="T3" s="6">
        <v>188</v>
      </c>
      <c r="U3" s="6">
        <v>189</v>
      </c>
      <c r="V3" s="6">
        <v>190</v>
      </c>
      <c r="W3" s="6">
        <v>191</v>
      </c>
      <c r="X3" s="6">
        <v>192</v>
      </c>
      <c r="Y3" s="6">
        <v>193</v>
      </c>
      <c r="Z3" s="6">
        <v>194</v>
      </c>
      <c r="AA3" s="6">
        <v>195</v>
      </c>
      <c r="AB3" s="6">
        <v>196</v>
      </c>
      <c r="AC3" s="7">
        <v>197</v>
      </c>
      <c r="AD3" s="30"/>
      <c r="AE3" s="30"/>
      <c r="AF3" s="30"/>
      <c r="AG3" s="30"/>
      <c r="AH3" s="30"/>
      <c r="AI3" s="3"/>
    </row>
    <row r="4" spans="1:35" ht="15.75" customHeight="1">
      <c r="A4" s="446" t="s">
        <v>5</v>
      </c>
      <c r="B4" s="15" t="s">
        <v>2</v>
      </c>
      <c r="C4" s="1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11"/>
      <c r="U4" s="12"/>
      <c r="V4" s="4"/>
      <c r="W4" s="4"/>
      <c r="X4" s="4"/>
      <c r="Y4" s="4"/>
      <c r="Z4" s="4"/>
      <c r="AA4" s="4"/>
      <c r="AB4" s="4"/>
      <c r="AC4" s="8"/>
      <c r="AD4" s="3"/>
      <c r="AE4" s="3"/>
      <c r="AF4" s="3"/>
      <c r="AG4" s="3"/>
      <c r="AH4" s="3"/>
      <c r="AI4" s="3"/>
    </row>
    <row r="5" spans="1:35" ht="18" customHeight="1">
      <c r="A5" s="446"/>
      <c r="B5" s="15" t="s">
        <v>3</v>
      </c>
      <c r="C5" s="16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11"/>
      <c r="U5" s="12"/>
      <c r="V5" s="4"/>
      <c r="W5" s="4"/>
      <c r="X5" s="4"/>
      <c r="Y5" s="4"/>
      <c r="Z5" s="4"/>
      <c r="AA5" s="4"/>
      <c r="AB5" s="4"/>
      <c r="AC5" s="8"/>
      <c r="AD5" s="3"/>
      <c r="AE5" s="3"/>
      <c r="AF5" s="3"/>
      <c r="AG5" s="3"/>
      <c r="AH5" s="3"/>
      <c r="AI5" s="3"/>
    </row>
    <row r="6" spans="1:35" ht="18" customHeight="1">
      <c r="A6" s="446"/>
      <c r="B6" s="15" t="s">
        <v>33</v>
      </c>
      <c r="C6" s="1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11"/>
      <c r="U6" s="12"/>
      <c r="V6" s="4"/>
      <c r="W6" s="4"/>
      <c r="X6" s="4"/>
      <c r="Y6" s="4"/>
      <c r="Z6" s="4"/>
      <c r="AA6" s="4"/>
      <c r="AB6" s="4"/>
      <c r="AC6" s="8"/>
      <c r="AD6" s="3"/>
      <c r="AE6" s="3"/>
      <c r="AF6" s="3"/>
      <c r="AG6" s="3"/>
      <c r="AH6" s="3"/>
      <c r="AI6" s="3"/>
    </row>
    <row r="7" spans="1:35" ht="19.5" customHeight="1" thickBot="1">
      <c r="A7" s="447"/>
      <c r="B7" s="19" t="s">
        <v>4</v>
      </c>
      <c r="C7" s="20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29"/>
      <c r="U7" s="32"/>
      <c r="V7" s="9"/>
      <c r="W7" s="9"/>
      <c r="X7" s="9"/>
      <c r="Y7" s="9"/>
      <c r="Z7" s="9"/>
      <c r="AA7" s="9"/>
      <c r="AB7" s="9"/>
      <c r="AC7" s="10"/>
      <c r="AD7" s="3"/>
      <c r="AE7" s="3"/>
      <c r="AF7" s="3"/>
      <c r="AG7" s="3"/>
      <c r="AH7" s="3"/>
      <c r="AI7" s="3"/>
    </row>
    <row r="8" spans="1:35" ht="12.75">
      <c r="A8" s="445" t="s">
        <v>6</v>
      </c>
      <c r="B8" s="17" t="s">
        <v>2</v>
      </c>
      <c r="C8" s="18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3"/>
      <c r="U8" s="21"/>
      <c r="V8" s="5"/>
      <c r="W8" s="5"/>
      <c r="X8" s="5"/>
      <c r="Y8" s="5"/>
      <c r="Z8" s="5"/>
      <c r="AA8" s="5"/>
      <c r="AB8" s="5"/>
      <c r="AC8" s="13"/>
      <c r="AD8" s="3"/>
      <c r="AE8" s="3"/>
      <c r="AF8" s="3"/>
      <c r="AG8" s="3"/>
      <c r="AH8" s="3"/>
      <c r="AI8" s="3"/>
    </row>
    <row r="9" spans="1:35" ht="12.75">
      <c r="A9" s="446"/>
      <c r="B9" s="15" t="s">
        <v>3</v>
      </c>
      <c r="C9" s="1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8"/>
      <c r="U9" s="22"/>
      <c r="V9" s="4"/>
      <c r="W9" s="4"/>
      <c r="X9" s="4"/>
      <c r="Y9" s="4"/>
      <c r="Z9" s="4"/>
      <c r="AA9" s="4"/>
      <c r="AB9" s="4"/>
      <c r="AC9" s="8"/>
      <c r="AD9" s="3"/>
      <c r="AE9" s="3"/>
      <c r="AF9" s="3"/>
      <c r="AG9" s="3"/>
      <c r="AH9" s="3"/>
      <c r="AI9" s="3"/>
    </row>
    <row r="10" spans="1:35" ht="12.75">
      <c r="A10" s="446"/>
      <c r="B10" s="15" t="s">
        <v>33</v>
      </c>
      <c r="C10" s="16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8"/>
      <c r="U10" s="22"/>
      <c r="V10" s="4"/>
      <c r="W10" s="4"/>
      <c r="X10" s="4"/>
      <c r="Y10" s="4"/>
      <c r="Z10" s="4"/>
      <c r="AA10" s="4"/>
      <c r="AB10" s="4"/>
      <c r="AC10" s="8"/>
      <c r="AD10" s="3"/>
      <c r="AE10" s="3"/>
      <c r="AF10" s="3"/>
      <c r="AG10" s="3"/>
      <c r="AH10" s="3"/>
      <c r="AI10" s="3"/>
    </row>
    <row r="11" spans="1:35" ht="13.5" thickBot="1">
      <c r="A11" s="447"/>
      <c r="B11" s="19" t="s">
        <v>4</v>
      </c>
      <c r="C11" s="20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0"/>
      <c r="U11" s="23"/>
      <c r="V11" s="9"/>
      <c r="W11" s="9"/>
      <c r="X11" s="9"/>
      <c r="Y11" s="9"/>
      <c r="Z11" s="9"/>
      <c r="AA11" s="9"/>
      <c r="AB11" s="9"/>
      <c r="AC11" s="10"/>
      <c r="AD11" s="3"/>
      <c r="AE11" s="3"/>
      <c r="AF11" s="3"/>
      <c r="AG11" s="3"/>
      <c r="AH11" s="3"/>
      <c r="AI11" s="3"/>
    </row>
    <row r="12" spans="1:35" ht="12.75">
      <c r="A12" s="450" t="s">
        <v>7</v>
      </c>
      <c r="B12" s="17" t="s">
        <v>2</v>
      </c>
      <c r="C12" s="18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13"/>
      <c r="U12" s="21"/>
      <c r="V12" s="5"/>
      <c r="W12" s="5"/>
      <c r="X12" s="5"/>
      <c r="Y12" s="5"/>
      <c r="Z12" s="5"/>
      <c r="AA12" s="5"/>
      <c r="AB12" s="5"/>
      <c r="AC12" s="13"/>
      <c r="AD12" s="3"/>
      <c r="AE12" s="3"/>
      <c r="AF12" s="3"/>
      <c r="AG12" s="3"/>
      <c r="AH12" s="3"/>
      <c r="AI12" s="3"/>
    </row>
    <row r="13" spans="1:35" ht="12.75">
      <c r="A13" s="451"/>
      <c r="B13" s="15" t="s">
        <v>3</v>
      </c>
      <c r="C13" s="16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8"/>
      <c r="U13" s="22"/>
      <c r="V13" s="4"/>
      <c r="W13" s="4"/>
      <c r="X13" s="4"/>
      <c r="Y13" s="4"/>
      <c r="Z13" s="4"/>
      <c r="AA13" s="4"/>
      <c r="AB13" s="4"/>
      <c r="AC13" s="8"/>
      <c r="AD13" s="3"/>
      <c r="AE13" s="3"/>
      <c r="AF13" s="3"/>
      <c r="AG13" s="3"/>
      <c r="AH13" s="3"/>
      <c r="AI13" s="3"/>
    </row>
    <row r="14" spans="1:35" ht="12.75">
      <c r="A14" s="451"/>
      <c r="B14" s="15" t="s">
        <v>33</v>
      </c>
      <c r="C14" s="1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8"/>
      <c r="U14" s="22"/>
      <c r="V14" s="4"/>
      <c r="W14" s="4"/>
      <c r="X14" s="4"/>
      <c r="Y14" s="4"/>
      <c r="Z14" s="4"/>
      <c r="AA14" s="4"/>
      <c r="AB14" s="4"/>
      <c r="AC14" s="8"/>
      <c r="AD14" s="3"/>
      <c r="AE14" s="3"/>
      <c r="AF14" s="3"/>
      <c r="AG14" s="3"/>
      <c r="AH14" s="3"/>
      <c r="AI14" s="3"/>
    </row>
    <row r="15" spans="1:35" ht="13.5" thickBot="1">
      <c r="A15" s="452"/>
      <c r="B15" s="19" t="s">
        <v>4</v>
      </c>
      <c r="C15" s="20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10"/>
      <c r="U15" s="23"/>
      <c r="V15" s="9"/>
      <c r="W15" s="9"/>
      <c r="X15" s="9"/>
      <c r="Y15" s="9"/>
      <c r="Z15" s="9"/>
      <c r="AA15" s="9"/>
      <c r="AB15" s="9"/>
      <c r="AC15" s="10"/>
      <c r="AD15" s="3"/>
      <c r="AE15" s="3"/>
      <c r="AF15" s="3"/>
      <c r="AG15" s="3"/>
      <c r="AH15" s="3"/>
      <c r="AI15" s="3"/>
    </row>
    <row r="16" spans="1:35" ht="12.75">
      <c r="A16" s="445" t="s">
        <v>8</v>
      </c>
      <c r="B16" s="17" t="s">
        <v>2</v>
      </c>
      <c r="C16" s="18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13"/>
      <c r="U16" s="21"/>
      <c r="V16" s="5"/>
      <c r="W16" s="5"/>
      <c r="X16" s="5"/>
      <c r="Y16" s="5"/>
      <c r="Z16" s="5"/>
      <c r="AA16" s="5"/>
      <c r="AB16" s="5"/>
      <c r="AC16" s="13"/>
      <c r="AD16" s="3"/>
      <c r="AE16" s="3"/>
      <c r="AF16" s="3"/>
      <c r="AG16" s="3"/>
      <c r="AH16" s="3"/>
      <c r="AI16" s="3"/>
    </row>
    <row r="17" spans="1:35" ht="12.75">
      <c r="A17" s="446"/>
      <c r="B17" s="15" t="s">
        <v>3</v>
      </c>
      <c r="C17" s="16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8"/>
      <c r="U17" s="22"/>
      <c r="V17" s="4"/>
      <c r="W17" s="4"/>
      <c r="X17" s="4"/>
      <c r="Y17" s="4"/>
      <c r="Z17" s="4"/>
      <c r="AA17" s="4"/>
      <c r="AB17" s="4"/>
      <c r="AC17" s="8"/>
      <c r="AD17" s="3"/>
      <c r="AE17" s="3"/>
      <c r="AF17" s="3"/>
      <c r="AG17" s="3"/>
      <c r="AH17" s="3"/>
      <c r="AI17" s="3"/>
    </row>
    <row r="18" spans="1:35" ht="12.75">
      <c r="A18" s="446"/>
      <c r="B18" s="15" t="s">
        <v>33</v>
      </c>
      <c r="C18" s="16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8"/>
      <c r="U18" s="22"/>
      <c r="V18" s="4"/>
      <c r="W18" s="4"/>
      <c r="X18" s="4"/>
      <c r="Y18" s="4"/>
      <c r="Z18" s="4"/>
      <c r="AA18" s="4"/>
      <c r="AB18" s="4"/>
      <c r="AC18" s="8"/>
      <c r="AD18" s="3"/>
      <c r="AE18" s="3"/>
      <c r="AF18" s="3"/>
      <c r="AG18" s="3"/>
      <c r="AH18" s="3"/>
      <c r="AI18" s="3"/>
    </row>
    <row r="19" spans="1:35" ht="13.5" thickBot="1">
      <c r="A19" s="447"/>
      <c r="B19" s="19" t="s">
        <v>4</v>
      </c>
      <c r="C19" s="20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10"/>
      <c r="U19" s="23"/>
      <c r="V19" s="9"/>
      <c r="W19" s="9"/>
      <c r="X19" s="9"/>
      <c r="Y19" s="9"/>
      <c r="Z19" s="9"/>
      <c r="AA19" s="9"/>
      <c r="AB19" s="9"/>
      <c r="AC19" s="10"/>
      <c r="AD19" s="3"/>
      <c r="AE19" s="3"/>
      <c r="AF19" s="3"/>
      <c r="AG19" s="3"/>
      <c r="AH19" s="3"/>
      <c r="AI19" s="3"/>
    </row>
    <row r="20" spans="1:35" ht="12.75">
      <c r="A20" s="445" t="s">
        <v>9</v>
      </c>
      <c r="B20" s="17" t="s">
        <v>2</v>
      </c>
      <c r="C20" s="18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13"/>
      <c r="U20" s="21"/>
      <c r="V20" s="5"/>
      <c r="W20" s="5"/>
      <c r="X20" s="5"/>
      <c r="Y20" s="5"/>
      <c r="Z20" s="5"/>
      <c r="AA20" s="5"/>
      <c r="AB20" s="5"/>
      <c r="AC20" s="13"/>
      <c r="AD20" s="3"/>
      <c r="AE20" s="3"/>
      <c r="AF20" s="3"/>
      <c r="AG20" s="3"/>
      <c r="AH20" s="3"/>
      <c r="AI20" s="3"/>
    </row>
    <row r="21" spans="1:35" ht="12.75">
      <c r="A21" s="446"/>
      <c r="B21" s="15" t="s">
        <v>3</v>
      </c>
      <c r="C21" s="16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8"/>
      <c r="U21" s="22"/>
      <c r="V21" s="4"/>
      <c r="W21" s="4"/>
      <c r="X21" s="4"/>
      <c r="Y21" s="4"/>
      <c r="Z21" s="4"/>
      <c r="AA21" s="4"/>
      <c r="AB21" s="4"/>
      <c r="AC21" s="8"/>
      <c r="AD21" s="3"/>
      <c r="AE21" s="3"/>
      <c r="AF21" s="3"/>
      <c r="AG21" s="3"/>
      <c r="AH21" s="3"/>
      <c r="AI21" s="3"/>
    </row>
    <row r="22" spans="1:35" ht="12.75">
      <c r="A22" s="446"/>
      <c r="B22" s="15" t="s">
        <v>33</v>
      </c>
      <c r="C22" s="16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8"/>
      <c r="U22" s="22"/>
      <c r="V22" s="4"/>
      <c r="W22" s="4"/>
      <c r="X22" s="4"/>
      <c r="Y22" s="4"/>
      <c r="Z22" s="4"/>
      <c r="AA22" s="4"/>
      <c r="AB22" s="4"/>
      <c r="AC22" s="8"/>
      <c r="AD22" s="3"/>
      <c r="AE22" s="3"/>
      <c r="AF22" s="3"/>
      <c r="AG22" s="3"/>
      <c r="AH22" s="3"/>
      <c r="AI22" s="3"/>
    </row>
    <row r="23" spans="1:35" ht="13.5" thickBot="1">
      <c r="A23" s="447"/>
      <c r="B23" s="19" t="s">
        <v>4</v>
      </c>
      <c r="C23" s="20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10"/>
      <c r="U23" s="23"/>
      <c r="V23" s="9"/>
      <c r="W23" s="9"/>
      <c r="X23" s="9"/>
      <c r="Y23" s="9"/>
      <c r="Z23" s="9"/>
      <c r="AA23" s="9"/>
      <c r="AB23" s="9"/>
      <c r="AC23" s="10"/>
      <c r="AD23" s="3"/>
      <c r="AE23" s="3"/>
      <c r="AF23" s="3"/>
      <c r="AG23" s="3"/>
      <c r="AH23" s="3"/>
      <c r="AI23" s="3"/>
    </row>
    <row r="24" spans="1:35" ht="12.75">
      <c r="A24" s="445" t="s">
        <v>10</v>
      </c>
      <c r="B24" s="17" t="s">
        <v>2</v>
      </c>
      <c r="C24" s="18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13"/>
      <c r="U24" s="21"/>
      <c r="V24" s="5"/>
      <c r="W24" s="5"/>
      <c r="X24" s="5"/>
      <c r="Y24" s="5"/>
      <c r="Z24" s="5"/>
      <c r="AA24" s="5"/>
      <c r="AB24" s="5"/>
      <c r="AC24" s="13"/>
      <c r="AD24" s="3"/>
      <c r="AE24" s="3"/>
      <c r="AF24" s="3"/>
      <c r="AG24" s="3"/>
      <c r="AH24" s="3"/>
      <c r="AI24" s="3"/>
    </row>
    <row r="25" spans="1:35" ht="12.75">
      <c r="A25" s="446"/>
      <c r="B25" s="15" t="s">
        <v>3</v>
      </c>
      <c r="C25" s="1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8"/>
      <c r="U25" s="22"/>
      <c r="V25" s="4"/>
      <c r="W25" s="4"/>
      <c r="X25" s="4"/>
      <c r="Y25" s="4"/>
      <c r="Z25" s="4"/>
      <c r="AA25" s="4"/>
      <c r="AB25" s="4"/>
      <c r="AC25" s="8"/>
      <c r="AD25" s="3"/>
      <c r="AE25" s="3"/>
      <c r="AF25" s="3"/>
      <c r="AG25" s="3"/>
      <c r="AH25" s="3"/>
      <c r="AI25" s="3"/>
    </row>
    <row r="26" spans="1:35" ht="12.75">
      <c r="A26" s="446"/>
      <c r="B26" s="15" t="s">
        <v>33</v>
      </c>
      <c r="C26" s="16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8"/>
      <c r="U26" s="22"/>
      <c r="V26" s="4"/>
      <c r="W26" s="4"/>
      <c r="X26" s="4"/>
      <c r="Y26" s="4"/>
      <c r="Z26" s="4"/>
      <c r="AA26" s="4"/>
      <c r="AB26" s="4"/>
      <c r="AC26" s="8"/>
      <c r="AD26" s="3"/>
      <c r="AE26" s="3"/>
      <c r="AF26" s="3"/>
      <c r="AG26" s="3"/>
      <c r="AH26" s="3"/>
      <c r="AI26" s="3"/>
    </row>
    <row r="27" spans="1:35" ht="13.5" thickBot="1">
      <c r="A27" s="447"/>
      <c r="B27" s="19" t="s">
        <v>4</v>
      </c>
      <c r="C27" s="20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10"/>
      <c r="U27" s="23"/>
      <c r="V27" s="9"/>
      <c r="W27" s="9"/>
      <c r="X27" s="9"/>
      <c r="Y27" s="9"/>
      <c r="Z27" s="9"/>
      <c r="AA27" s="9"/>
      <c r="AB27" s="9"/>
      <c r="AC27" s="10"/>
      <c r="AD27" s="3"/>
      <c r="AE27" s="3"/>
      <c r="AF27" s="3"/>
      <c r="AG27" s="3"/>
      <c r="AH27" s="3"/>
      <c r="AI27" s="3"/>
    </row>
    <row r="28" spans="1:34" ht="12.75">
      <c r="A28" s="24"/>
      <c r="B28" s="25"/>
      <c r="C28" s="26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3:18" ht="12.75">
      <c r="C29" s="2"/>
      <c r="D29" s="1" t="s">
        <v>11</v>
      </c>
      <c r="E29" s="1" t="s">
        <v>16</v>
      </c>
      <c r="F29" s="1"/>
      <c r="O29" s="2" t="s">
        <v>21</v>
      </c>
      <c r="P29" s="1" t="s">
        <v>25</v>
      </c>
      <c r="Q29" s="1"/>
      <c r="R29" s="1"/>
    </row>
    <row r="30" spans="3:18" ht="12.75">
      <c r="C30" s="2"/>
      <c r="D30" s="1" t="s">
        <v>12</v>
      </c>
      <c r="E30" s="1" t="s">
        <v>17</v>
      </c>
      <c r="F30" s="1"/>
      <c r="O30" s="2" t="s">
        <v>22</v>
      </c>
      <c r="P30" s="1" t="s">
        <v>26</v>
      </c>
      <c r="Q30" s="1"/>
      <c r="R30" s="1"/>
    </row>
    <row r="31" spans="3:18" ht="12.75">
      <c r="C31" s="2"/>
      <c r="D31" s="1" t="s">
        <v>13</v>
      </c>
      <c r="E31" s="1" t="s">
        <v>18</v>
      </c>
      <c r="F31" s="1"/>
      <c r="O31" s="2" t="s">
        <v>23</v>
      </c>
      <c r="P31" s="1" t="s">
        <v>27</v>
      </c>
      <c r="Q31" s="1"/>
      <c r="R31" s="1"/>
    </row>
    <row r="32" spans="3:18" ht="12.75">
      <c r="C32" s="2"/>
      <c r="D32" s="1" t="s">
        <v>14</v>
      </c>
      <c r="E32" s="1" t="s">
        <v>19</v>
      </c>
      <c r="F32" s="1"/>
      <c r="O32" s="2" t="s">
        <v>24</v>
      </c>
      <c r="P32" s="1" t="s">
        <v>28</v>
      </c>
      <c r="Q32" s="1"/>
      <c r="R32" s="1"/>
    </row>
    <row r="33" spans="3:10" ht="12.75">
      <c r="C33" s="2"/>
      <c r="D33" s="1" t="s">
        <v>15</v>
      </c>
      <c r="E33" s="1" t="s">
        <v>20</v>
      </c>
      <c r="F33" s="1"/>
      <c r="G33" s="1"/>
      <c r="H33" s="1"/>
      <c r="I33" s="1"/>
      <c r="J33" s="1"/>
    </row>
  </sheetData>
  <sheetProtection/>
  <mergeCells count="7">
    <mergeCell ref="A16:A19"/>
    <mergeCell ref="A20:A23"/>
    <mergeCell ref="A24:A27"/>
    <mergeCell ref="A1:AF1"/>
    <mergeCell ref="A4:A7"/>
    <mergeCell ref="A8:A11"/>
    <mergeCell ref="A12:A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3"/>
  <sheetViews>
    <sheetView zoomScalePageLayoutView="0" workbookViewId="0" topLeftCell="A1">
      <selection activeCell="B26" sqref="B26"/>
    </sheetView>
  </sheetViews>
  <sheetFormatPr defaultColWidth="9.00390625" defaultRowHeight="12.75"/>
  <cols>
    <col min="2" max="2" width="10.125" style="0" customWidth="1"/>
  </cols>
  <sheetData>
    <row r="1" spans="1:35" ht="15.75">
      <c r="A1" s="448" t="s">
        <v>31</v>
      </c>
      <c r="B1" s="448"/>
      <c r="C1" s="448"/>
      <c r="D1" s="448"/>
      <c r="E1" s="448"/>
      <c r="F1" s="448"/>
      <c r="G1" s="448"/>
      <c r="H1" s="448"/>
      <c r="I1" s="448"/>
      <c r="J1" s="449"/>
      <c r="K1" s="449"/>
      <c r="L1" s="28"/>
      <c r="M1" s="28"/>
      <c r="N1" s="28"/>
      <c r="O1" s="28"/>
      <c r="P1" s="28"/>
      <c r="Q1" s="28"/>
      <c r="R1" s="28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"/>
    </row>
    <row r="2" spans="19:35" ht="13.5" thickBot="1"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"/>
    </row>
    <row r="3" spans="1:35" ht="12.75">
      <c r="A3" s="27" t="s">
        <v>0</v>
      </c>
      <c r="B3" s="14" t="s">
        <v>1</v>
      </c>
      <c r="C3" s="6">
        <v>198</v>
      </c>
      <c r="D3" s="7">
        <v>199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"/>
    </row>
    <row r="4" spans="1:35" ht="18" customHeight="1">
      <c r="A4" s="446" t="s">
        <v>5</v>
      </c>
      <c r="B4" s="15" t="s">
        <v>2</v>
      </c>
      <c r="C4" s="16"/>
      <c r="D4" s="8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"/>
    </row>
    <row r="5" spans="1:35" ht="15.75" customHeight="1">
      <c r="A5" s="446"/>
      <c r="B5" s="15" t="s">
        <v>3</v>
      </c>
      <c r="C5" s="16"/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"/>
    </row>
    <row r="6" spans="1:35" ht="19.5" customHeight="1">
      <c r="A6" s="446"/>
      <c r="B6" s="15" t="s">
        <v>33</v>
      </c>
      <c r="C6" s="16"/>
      <c r="D6" s="8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"/>
    </row>
    <row r="7" spans="1:35" ht="18" customHeight="1" thickBot="1">
      <c r="A7" s="447"/>
      <c r="B7" s="19" t="s">
        <v>4</v>
      </c>
      <c r="C7" s="20"/>
      <c r="D7" s="10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"/>
    </row>
    <row r="8" spans="1:35" ht="12.75">
      <c r="A8" s="445" t="s">
        <v>6</v>
      </c>
      <c r="B8" s="17" t="s">
        <v>2</v>
      </c>
      <c r="C8" s="18"/>
      <c r="D8" s="1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"/>
    </row>
    <row r="9" spans="1:35" ht="12.75">
      <c r="A9" s="446"/>
      <c r="B9" s="15" t="s">
        <v>3</v>
      </c>
      <c r="C9" s="16"/>
      <c r="D9" s="8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"/>
    </row>
    <row r="10" spans="1:35" ht="12.75">
      <c r="A10" s="446"/>
      <c r="B10" s="15" t="s">
        <v>33</v>
      </c>
      <c r="C10" s="16"/>
      <c r="D10" s="8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"/>
    </row>
    <row r="11" spans="1:35" ht="13.5" thickBot="1">
      <c r="A11" s="447"/>
      <c r="B11" s="19" t="s">
        <v>4</v>
      </c>
      <c r="C11" s="20"/>
      <c r="D11" s="10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"/>
    </row>
    <row r="12" spans="1:35" ht="12.75">
      <c r="A12" s="450" t="s">
        <v>7</v>
      </c>
      <c r="B12" s="17" t="s">
        <v>2</v>
      </c>
      <c r="C12" s="18"/>
      <c r="D12" s="1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"/>
    </row>
    <row r="13" spans="1:35" ht="12.75">
      <c r="A13" s="451"/>
      <c r="B13" s="15" t="s">
        <v>3</v>
      </c>
      <c r="C13" s="16"/>
      <c r="D13" s="8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"/>
    </row>
    <row r="14" spans="1:35" ht="12.75">
      <c r="A14" s="451"/>
      <c r="B14" s="15" t="s">
        <v>33</v>
      </c>
      <c r="C14" s="16"/>
      <c r="D14" s="8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"/>
    </row>
    <row r="15" spans="1:35" ht="13.5" thickBot="1">
      <c r="A15" s="452"/>
      <c r="B15" s="19" t="s">
        <v>4</v>
      </c>
      <c r="C15" s="20"/>
      <c r="D15" s="10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"/>
    </row>
    <row r="16" spans="1:35" ht="12.75">
      <c r="A16" s="445" t="s">
        <v>8</v>
      </c>
      <c r="B16" s="17" t="s">
        <v>2</v>
      </c>
      <c r="C16" s="18"/>
      <c r="D16" s="1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"/>
    </row>
    <row r="17" spans="1:35" ht="12.75">
      <c r="A17" s="446"/>
      <c r="B17" s="15" t="s">
        <v>3</v>
      </c>
      <c r="C17" s="16"/>
      <c r="D17" s="8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"/>
    </row>
    <row r="18" spans="1:35" ht="12.75">
      <c r="A18" s="446"/>
      <c r="B18" s="15" t="s">
        <v>33</v>
      </c>
      <c r="C18" s="16"/>
      <c r="D18" s="8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"/>
    </row>
    <row r="19" spans="1:35" ht="13.5" thickBot="1">
      <c r="A19" s="447"/>
      <c r="B19" s="19" t="s">
        <v>4</v>
      </c>
      <c r="C19" s="20"/>
      <c r="D19" s="10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"/>
    </row>
    <row r="20" spans="1:35" ht="12.75">
      <c r="A20" s="445" t="s">
        <v>9</v>
      </c>
      <c r="B20" s="17" t="s">
        <v>2</v>
      </c>
      <c r="C20" s="18"/>
      <c r="D20" s="1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"/>
    </row>
    <row r="21" spans="1:35" ht="12.75">
      <c r="A21" s="446"/>
      <c r="B21" s="15" t="s">
        <v>3</v>
      </c>
      <c r="C21" s="16"/>
      <c r="D21" s="8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"/>
    </row>
    <row r="22" spans="1:35" ht="12.75">
      <c r="A22" s="446"/>
      <c r="B22" s="15" t="s">
        <v>33</v>
      </c>
      <c r="C22" s="16"/>
      <c r="D22" s="8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"/>
    </row>
    <row r="23" spans="1:35" ht="13.5" thickBot="1">
      <c r="A23" s="447"/>
      <c r="B23" s="19" t="s">
        <v>4</v>
      </c>
      <c r="C23" s="20"/>
      <c r="D23" s="1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"/>
    </row>
    <row r="24" spans="1:35" ht="12.75">
      <c r="A24" s="445" t="s">
        <v>10</v>
      </c>
      <c r="B24" s="17" t="s">
        <v>2</v>
      </c>
      <c r="C24" s="18"/>
      <c r="D24" s="1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"/>
    </row>
    <row r="25" spans="1:35" ht="12.75">
      <c r="A25" s="446"/>
      <c r="B25" s="15" t="s">
        <v>3</v>
      </c>
      <c r="C25" s="16"/>
      <c r="D25" s="8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"/>
    </row>
    <row r="26" spans="1:35" ht="12.75">
      <c r="A26" s="446"/>
      <c r="B26" s="15" t="s">
        <v>33</v>
      </c>
      <c r="C26" s="16"/>
      <c r="D26" s="8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"/>
    </row>
    <row r="27" spans="1:35" ht="13.5" thickBot="1">
      <c r="A27" s="447"/>
      <c r="B27" s="19" t="s">
        <v>4</v>
      </c>
      <c r="C27" s="20"/>
      <c r="D27" s="10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"/>
    </row>
    <row r="28" spans="1:35" ht="12.75">
      <c r="A28" s="24"/>
      <c r="B28" s="25"/>
      <c r="C28" s="26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"/>
    </row>
    <row r="29" spans="3:35" ht="12.75">
      <c r="C29" s="2"/>
      <c r="D29" s="1" t="s">
        <v>11</v>
      </c>
      <c r="E29" s="1" t="s">
        <v>16</v>
      </c>
      <c r="F29" s="1"/>
      <c r="O29" s="2" t="s">
        <v>21</v>
      </c>
      <c r="P29" s="1" t="s">
        <v>25</v>
      </c>
      <c r="Q29" s="1"/>
      <c r="R29" s="1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"/>
    </row>
    <row r="30" spans="3:35" ht="12.75">
      <c r="C30" s="2"/>
      <c r="D30" s="1" t="s">
        <v>12</v>
      </c>
      <c r="E30" s="1" t="s">
        <v>17</v>
      </c>
      <c r="F30" s="1"/>
      <c r="O30" s="2" t="s">
        <v>22</v>
      </c>
      <c r="P30" s="1" t="s">
        <v>26</v>
      </c>
      <c r="Q30" s="1"/>
      <c r="R30" s="1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"/>
    </row>
    <row r="31" spans="3:35" ht="12.75">
      <c r="C31" s="2"/>
      <c r="D31" s="1" t="s">
        <v>13</v>
      </c>
      <c r="E31" s="1" t="s">
        <v>18</v>
      </c>
      <c r="F31" s="1"/>
      <c r="O31" s="2" t="s">
        <v>23</v>
      </c>
      <c r="P31" s="1" t="s">
        <v>27</v>
      </c>
      <c r="Q31" s="1"/>
      <c r="R31" s="1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"/>
    </row>
    <row r="32" spans="3:34" ht="12.75">
      <c r="C32" s="2"/>
      <c r="D32" s="1" t="s">
        <v>14</v>
      </c>
      <c r="E32" s="1" t="s">
        <v>19</v>
      </c>
      <c r="F32" s="1"/>
      <c r="O32" s="2" t="s">
        <v>24</v>
      </c>
      <c r="P32" s="1" t="s">
        <v>28</v>
      </c>
      <c r="Q32" s="1"/>
      <c r="R32" s="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</row>
    <row r="33" spans="3:34" ht="12.75">
      <c r="C33" s="2"/>
      <c r="D33" s="1" t="s">
        <v>15</v>
      </c>
      <c r="E33" s="1" t="s">
        <v>20</v>
      </c>
      <c r="F33" s="1"/>
      <c r="G33" s="1"/>
      <c r="H33" s="1"/>
      <c r="I33" s="1"/>
      <c r="J33" s="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</row>
  </sheetData>
  <sheetProtection/>
  <mergeCells count="7">
    <mergeCell ref="A16:A19"/>
    <mergeCell ref="A20:A23"/>
    <mergeCell ref="A24:A27"/>
    <mergeCell ref="A1:K1"/>
    <mergeCell ref="A4:A7"/>
    <mergeCell ref="A8:A11"/>
    <mergeCell ref="A12:A1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B26" sqref="B26"/>
    </sheetView>
  </sheetViews>
  <sheetFormatPr defaultColWidth="9.00390625" defaultRowHeight="12.75"/>
  <cols>
    <col min="2" max="2" width="10.125" style="0" customWidth="1"/>
  </cols>
  <sheetData>
    <row r="1" spans="1:18" ht="15.75">
      <c r="A1" s="448" t="s">
        <v>32</v>
      </c>
      <c r="B1" s="448"/>
      <c r="C1" s="448"/>
      <c r="D1" s="448"/>
      <c r="E1" s="448"/>
      <c r="F1" s="448"/>
      <c r="G1" s="448"/>
      <c r="H1" s="448"/>
      <c r="I1" s="448"/>
      <c r="J1" s="449"/>
      <c r="K1" s="449"/>
      <c r="L1" s="28"/>
      <c r="M1" s="28"/>
      <c r="N1" s="28"/>
      <c r="O1" s="28"/>
      <c r="P1" s="28"/>
      <c r="Q1" s="28"/>
      <c r="R1" s="28"/>
    </row>
    <row r="2" ht="13.5" thickBot="1">
      <c r="D2" s="3"/>
    </row>
    <row r="3" spans="1:18" ht="12.75">
      <c r="A3" s="27" t="s">
        <v>0</v>
      </c>
      <c r="B3" s="14" t="s">
        <v>1</v>
      </c>
      <c r="C3" s="7">
        <v>155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ht="17.25" customHeight="1">
      <c r="A4" s="446" t="s">
        <v>5</v>
      </c>
      <c r="B4" s="15" t="s">
        <v>2</v>
      </c>
      <c r="C4" s="3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5.75" customHeight="1">
      <c r="A5" s="446"/>
      <c r="B5" s="15" t="s">
        <v>3</v>
      </c>
      <c r="C5" s="35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7.25" customHeight="1">
      <c r="A6" s="446"/>
      <c r="B6" s="15" t="s">
        <v>33</v>
      </c>
      <c r="C6" s="35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0.25" customHeight="1" thickBot="1">
      <c r="A7" s="447"/>
      <c r="B7" s="19" t="s">
        <v>4</v>
      </c>
      <c r="C7" s="3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2.75">
      <c r="A8" s="445" t="s">
        <v>6</v>
      </c>
      <c r="B8" s="17" t="s">
        <v>2</v>
      </c>
      <c r="C8" s="3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2.75">
      <c r="A9" s="446"/>
      <c r="B9" s="15" t="s">
        <v>3</v>
      </c>
      <c r="C9" s="35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2.75">
      <c r="A10" s="446"/>
      <c r="B10" s="15" t="s">
        <v>33</v>
      </c>
      <c r="C10" s="35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3.5" thickBot="1">
      <c r="A11" s="447"/>
      <c r="B11" s="19" t="s">
        <v>4</v>
      </c>
      <c r="C11" s="36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2.75">
      <c r="A12" s="450" t="s">
        <v>7</v>
      </c>
      <c r="B12" s="17" t="s">
        <v>2</v>
      </c>
      <c r="C12" s="37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2.75">
      <c r="A13" s="451"/>
      <c r="B13" s="15" t="s">
        <v>3</v>
      </c>
      <c r="C13" s="35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2.75">
      <c r="A14" s="451"/>
      <c r="B14" s="15" t="s">
        <v>33</v>
      </c>
      <c r="C14" s="3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3.5" thickBot="1">
      <c r="A15" s="452"/>
      <c r="B15" s="19" t="s">
        <v>4</v>
      </c>
      <c r="C15" s="36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2.75">
      <c r="A16" s="445" t="s">
        <v>8</v>
      </c>
      <c r="B16" s="17" t="s">
        <v>2</v>
      </c>
      <c r="C16" s="37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2.75">
      <c r="A17" s="446"/>
      <c r="B17" s="15" t="s">
        <v>3</v>
      </c>
      <c r="C17" s="35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2.75">
      <c r="A18" s="446"/>
      <c r="B18" s="15" t="s">
        <v>33</v>
      </c>
      <c r="C18" s="35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3.5" thickBot="1">
      <c r="A19" s="447"/>
      <c r="B19" s="19" t="s">
        <v>4</v>
      </c>
      <c r="C19" s="36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2.75">
      <c r="A20" s="445" t="s">
        <v>9</v>
      </c>
      <c r="B20" s="17" t="s">
        <v>2</v>
      </c>
      <c r="C20" s="37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2.75">
      <c r="A21" s="446"/>
      <c r="B21" s="15" t="s">
        <v>3</v>
      </c>
      <c r="C21" s="35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2.75">
      <c r="A22" s="446"/>
      <c r="B22" s="15" t="s">
        <v>33</v>
      </c>
      <c r="C22" s="35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3.5" thickBot="1">
      <c r="A23" s="447"/>
      <c r="B23" s="19" t="s">
        <v>4</v>
      </c>
      <c r="C23" s="36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2.75">
      <c r="A24" s="445" t="s">
        <v>10</v>
      </c>
      <c r="B24" s="17" t="s">
        <v>2</v>
      </c>
      <c r="C24" s="37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2.75">
      <c r="A25" s="446"/>
      <c r="B25" s="15" t="s">
        <v>3</v>
      </c>
      <c r="C25" s="35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2.75">
      <c r="A26" s="446"/>
      <c r="B26" s="15" t="s">
        <v>33</v>
      </c>
      <c r="C26" s="35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3.5" thickBot="1">
      <c r="A27" s="447"/>
      <c r="B27" s="19" t="s">
        <v>4</v>
      </c>
      <c r="C27" s="36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2.75">
      <c r="A28" s="24"/>
      <c r="B28" s="25"/>
      <c r="C28" s="26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3:18" ht="12.75">
      <c r="C29" s="2"/>
      <c r="D29" s="1" t="s">
        <v>11</v>
      </c>
      <c r="E29" s="1" t="s">
        <v>16</v>
      </c>
      <c r="F29" s="1"/>
      <c r="O29" s="2" t="s">
        <v>21</v>
      </c>
      <c r="P29" s="1" t="s">
        <v>25</v>
      </c>
      <c r="Q29" s="1"/>
      <c r="R29" s="1"/>
    </row>
    <row r="30" spans="3:18" ht="12.75">
      <c r="C30" s="2"/>
      <c r="D30" s="1" t="s">
        <v>12</v>
      </c>
      <c r="E30" s="1" t="s">
        <v>17</v>
      </c>
      <c r="F30" s="1"/>
      <c r="O30" s="2" t="s">
        <v>22</v>
      </c>
      <c r="P30" s="1" t="s">
        <v>26</v>
      </c>
      <c r="Q30" s="1"/>
      <c r="R30" s="1"/>
    </row>
    <row r="31" spans="3:18" ht="12.75">
      <c r="C31" s="2"/>
      <c r="D31" s="1" t="s">
        <v>13</v>
      </c>
      <c r="E31" s="1" t="s">
        <v>18</v>
      </c>
      <c r="F31" s="1"/>
      <c r="O31" s="2" t="s">
        <v>23</v>
      </c>
      <c r="P31" s="1" t="s">
        <v>27</v>
      </c>
      <c r="Q31" s="1"/>
      <c r="R31" s="1"/>
    </row>
    <row r="32" spans="3:18" ht="12.75">
      <c r="C32" s="2"/>
      <c r="D32" s="1" t="s">
        <v>14</v>
      </c>
      <c r="E32" s="1" t="s">
        <v>19</v>
      </c>
      <c r="F32" s="1"/>
      <c r="O32" s="2" t="s">
        <v>24</v>
      </c>
      <c r="P32" s="1" t="s">
        <v>28</v>
      </c>
      <c r="Q32" s="1"/>
      <c r="R32" s="1"/>
    </row>
    <row r="33" spans="3:10" ht="12.75">
      <c r="C33" s="2"/>
      <c r="D33" s="1" t="s">
        <v>15</v>
      </c>
      <c r="E33" s="1" t="s">
        <v>20</v>
      </c>
      <c r="F33" s="1"/>
      <c r="G33" s="1"/>
      <c r="H33" s="1"/>
      <c r="I33" s="1"/>
      <c r="J33" s="1"/>
    </row>
  </sheetData>
  <sheetProtection/>
  <mergeCells count="7">
    <mergeCell ref="A16:A19"/>
    <mergeCell ref="A20:A23"/>
    <mergeCell ref="A24:A27"/>
    <mergeCell ref="A1:K1"/>
    <mergeCell ref="A4:A7"/>
    <mergeCell ref="A8:A11"/>
    <mergeCell ref="A12:A1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Narina</dc:creator>
  <cp:keywords/>
  <dc:description/>
  <cp:lastModifiedBy>shevchenkovv</cp:lastModifiedBy>
  <cp:lastPrinted>2017-10-23T12:03:17Z</cp:lastPrinted>
  <dcterms:created xsi:type="dcterms:W3CDTF">2011-03-10T06:54:43Z</dcterms:created>
  <dcterms:modified xsi:type="dcterms:W3CDTF">2017-12-11T07:52:44Z</dcterms:modified>
  <cp:category/>
  <cp:version/>
  <cp:contentType/>
  <cp:contentStatus/>
</cp:coreProperties>
</file>