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1980" windowHeight="11700" tabRatio="599" activeTab="0"/>
  </bookViews>
  <sheets>
    <sheet name="леч.фак" sheetId="1" r:id="rId1"/>
    <sheet name="педиатр." sheetId="2" r:id="rId2"/>
    <sheet name="стомат." sheetId="3" r:id="rId3"/>
    <sheet name="спорт.мед" sheetId="4" r:id="rId4"/>
    <sheet name="адапт.физ.к." sheetId="5" r:id="rId5"/>
  </sheets>
  <definedNames>
    <definedName name="_xlfn.SUMIFS" hidden="1">#NAME?</definedName>
    <definedName name="_xlnm.Print_Area" localSheetId="0">'леч.фак'!$A$1:$DX$67</definedName>
  </definedNames>
  <calcPr fullCalcOnLoad="1"/>
</workbook>
</file>

<file path=xl/sharedStrings.xml><?xml version="1.0" encoding="utf-8"?>
<sst xmlns="http://schemas.openxmlformats.org/spreadsheetml/2006/main" count="1952" uniqueCount="162">
  <si>
    <t>дни</t>
  </si>
  <si>
    <t>часы/группы</t>
  </si>
  <si>
    <t>09.00 - 10.40</t>
  </si>
  <si>
    <t>11.00 - 12.40</t>
  </si>
  <si>
    <t>15.10 - 16.50</t>
  </si>
  <si>
    <t>понедельник</t>
  </si>
  <si>
    <t>вторник</t>
  </si>
  <si>
    <t>среда</t>
  </si>
  <si>
    <t>четверг</t>
  </si>
  <si>
    <t>пятница</t>
  </si>
  <si>
    <t>суббота</t>
  </si>
  <si>
    <t>А -</t>
  </si>
  <si>
    <t>Ф -</t>
  </si>
  <si>
    <t>Б -</t>
  </si>
  <si>
    <t>Х -</t>
  </si>
  <si>
    <t>Л -</t>
  </si>
  <si>
    <t>нормальная анатомия</t>
  </si>
  <si>
    <t>физика</t>
  </si>
  <si>
    <t>биология</t>
  </si>
  <si>
    <t>химия</t>
  </si>
  <si>
    <t>латинский язык</t>
  </si>
  <si>
    <t>Ис -</t>
  </si>
  <si>
    <t>Вс -</t>
  </si>
  <si>
    <t>Я -</t>
  </si>
  <si>
    <t>Фк -</t>
  </si>
  <si>
    <t>история</t>
  </si>
  <si>
    <t>введение в специальность</t>
  </si>
  <si>
    <t>иностранный язык</t>
  </si>
  <si>
    <t>Физ.культура</t>
  </si>
  <si>
    <t>Расписание занятий I курса педиатрического факультета на осенний семестр 2011 - 2012 учебного года</t>
  </si>
  <si>
    <t>Расписание занятий I курса стоматологического факультета на осенний семестр 2011 - 2012 учебного года</t>
  </si>
  <si>
    <t>Расписание занятий I курса факультета спорт.мед. на осенний семестр 2011 - 2012 учебного года</t>
  </si>
  <si>
    <t>Расписание занятий I курса факультета адапт.физ.культуры на осенний семестр 2011 - 2012 учебного года</t>
  </si>
  <si>
    <t>13.10 - 14.50</t>
  </si>
  <si>
    <t>лечебный факультет</t>
  </si>
  <si>
    <t>англ.яз</t>
  </si>
  <si>
    <t>17.00-18.35</t>
  </si>
  <si>
    <t>пс</t>
  </si>
  <si>
    <t>мб</t>
  </si>
  <si>
    <t>па</t>
  </si>
  <si>
    <t>пф</t>
  </si>
  <si>
    <t>фа</t>
  </si>
  <si>
    <t>мм</t>
  </si>
  <si>
    <t>Тс</t>
  </si>
  <si>
    <t>та</t>
  </si>
  <si>
    <t>ох</t>
  </si>
  <si>
    <t>спорт</t>
  </si>
  <si>
    <t>педиатр.</t>
  </si>
  <si>
    <t>пр</t>
  </si>
  <si>
    <t xml:space="preserve">                                                                </t>
  </si>
  <si>
    <t>фт</t>
  </si>
  <si>
    <t>ог</t>
  </si>
  <si>
    <t>мм/</t>
  </si>
  <si>
    <t>/мм</t>
  </si>
  <si>
    <t>КП</t>
  </si>
  <si>
    <t>я</t>
  </si>
  <si>
    <t>ос</t>
  </si>
  <si>
    <t>фл</t>
  </si>
  <si>
    <t>фк</t>
  </si>
  <si>
    <t>лд</t>
  </si>
  <si>
    <t>пфс</t>
  </si>
  <si>
    <t>хс</t>
  </si>
  <si>
    <t>фк/</t>
  </si>
  <si>
    <t>ске</t>
  </si>
  <si>
    <t>пср</t>
  </si>
  <si>
    <t>псд</t>
  </si>
  <si>
    <t>прс</t>
  </si>
  <si>
    <t>рл</t>
  </si>
  <si>
    <t>нпс</t>
  </si>
  <si>
    <t>дпс</t>
  </si>
  <si>
    <t>нб</t>
  </si>
  <si>
    <t>гпс</t>
  </si>
  <si>
    <t>оп</t>
  </si>
  <si>
    <t>э</t>
  </si>
  <si>
    <t>ПА</t>
  </si>
  <si>
    <t>па/фк</t>
  </si>
  <si>
    <t>ис/фк</t>
  </si>
  <si>
    <t>ос (ортстом) л-10,пр-57, 15 занятий</t>
  </si>
  <si>
    <t>пфс (профстом) л-6,пр-81, зачет, 14 занятий</t>
  </si>
  <si>
    <t>хс (хир.стом) л-10,пр-30, 15 занятий</t>
  </si>
  <si>
    <t>тс (терстом) л-24,пр-76, 13 занятий, начало занятий на клин.базах  в 15.00</t>
  </si>
  <si>
    <t>фл(л)</t>
  </si>
  <si>
    <t>хб (общ.хирургия) л-2,пр-48, 12 занятий</t>
  </si>
  <si>
    <t>расписание занятий 3 курсов  на осенний семестр 2017 - 2018 учебного года</t>
  </si>
  <si>
    <t>лечебное дело, спорт.мед, 17 недель: занятия до 13 января,каникулы с 25.12 по 07.01: сессия с 14.01 по 28.01</t>
  </si>
  <si>
    <t>иностр</t>
  </si>
  <si>
    <t>иностр.</t>
  </si>
  <si>
    <t>педиатрический, 17 недель: занятия до 13 января,каникулы с 25.12 по 07.01</t>
  </si>
  <si>
    <t>Эл.физ-ра, л-4, пр-68</t>
  </si>
  <si>
    <r>
      <t xml:space="preserve">Фа (фармакология) л-18,пр-30, </t>
    </r>
    <r>
      <rPr>
        <b/>
        <sz val="10"/>
        <color indexed="10"/>
        <rFont val="Arial Cyr"/>
        <family val="0"/>
      </rPr>
      <t>экз</t>
    </r>
  </si>
  <si>
    <t>Внб. (внутр.б-ни) л-16, пр-60, 15 занятий</t>
  </si>
  <si>
    <t>Эл.физ-ра, л-4,пр-60</t>
  </si>
  <si>
    <t xml:space="preserve">ог (гигиена) л-24, </t>
  </si>
  <si>
    <t>Мм (Иммунология), л-12, пр-24, зачет,  с 04.09</t>
  </si>
  <si>
    <r>
      <t>Мб (микробиология), л-12, пр-32,</t>
    </r>
    <r>
      <rPr>
        <sz val="10"/>
        <color indexed="10"/>
        <rFont val="Arial Cyr"/>
        <family val="0"/>
      </rPr>
      <t xml:space="preserve"> экз, с 04.09</t>
    </r>
  </si>
  <si>
    <t>Пф (патофизиология), л-26, пр-60, зачет, начало занятий с 18 сентября</t>
  </si>
  <si>
    <t>ох (общ.хирургия), л-4, пр-62, зачет, с 04.09</t>
  </si>
  <si>
    <t xml:space="preserve">лд (луч.д-ка), л-12,пр-60,начало занятий с 11.09, зачет </t>
  </si>
  <si>
    <r>
      <rPr>
        <b/>
        <sz val="10"/>
        <color indexed="8"/>
        <rFont val="Arial Cyr"/>
        <family val="0"/>
      </rPr>
      <t>физ-ра (Эл)</t>
    </r>
    <r>
      <rPr>
        <sz val="10"/>
        <color indexed="8"/>
        <rFont val="Arial Cyr"/>
        <family val="0"/>
      </rPr>
      <t>,л-4, пр-68 (фк), с 04.09</t>
    </r>
  </si>
  <si>
    <r>
      <t xml:space="preserve">Мб (микробиология), л-12, пр-60, </t>
    </r>
    <r>
      <rPr>
        <sz val="10"/>
        <color indexed="10"/>
        <rFont val="Arial Cyr"/>
        <family val="0"/>
      </rPr>
      <t>экз., с 04.09</t>
    </r>
  </si>
  <si>
    <t>Пф (патофизиология), л-26, пр-60 с 18.09</t>
  </si>
  <si>
    <r>
      <t>ог (гигиена), л-12,пр. -34</t>
    </r>
    <r>
      <rPr>
        <sz val="10"/>
        <color indexed="10"/>
        <rFont val="Arial Cyr"/>
        <family val="0"/>
      </rPr>
      <t>, экз, с 04.09</t>
    </r>
  </si>
  <si>
    <t>лд (луч.д-ка), л-12,пр-60,  начало занятий с 11.09,зачет</t>
  </si>
  <si>
    <t>внб</t>
  </si>
  <si>
    <t>Пфс</t>
  </si>
  <si>
    <t>хб</t>
  </si>
  <si>
    <t>па/фа</t>
  </si>
  <si>
    <t>фа/па</t>
  </si>
  <si>
    <t>/фа</t>
  </si>
  <si>
    <t>па/</t>
  </si>
  <si>
    <r>
      <t xml:space="preserve">ог (гигиена),пр. -60, </t>
    </r>
    <r>
      <rPr>
        <sz val="10"/>
        <color indexed="10"/>
        <rFont val="Arial Cyr"/>
        <family val="0"/>
      </rPr>
      <t>экз, с 18.09</t>
    </r>
  </si>
  <si>
    <t xml:space="preserve">пр (пропедевтика вн.б.), л-24,пр-83, зачет, начало занятий с 18.09 </t>
  </si>
  <si>
    <t>13л Патофизиология(11,18,25.09;02,09,16,23,30.10;06,13,20,27.11;04.12) а.1 + 1л Общая Хирургия (04.09) а.1</t>
  </si>
  <si>
    <t>13л Патофизиология (15,22,29.09;06,13,20,27.10;03,10,17,24.11;01,08.12) а.1 + 1л Общая хирургия (08.09) а.1</t>
  </si>
  <si>
    <t>Фа (фармакология), л-28,пр-45, зачет. , с 11.09, (3-х часовые)</t>
  </si>
  <si>
    <t>Фа (фармакология), л-28,пр-45,зачет. , с 11.09, (3-х часовые)</t>
  </si>
  <si>
    <t>Па (патанатомия), л-24,пр-51, с 04.09, (3-х часовые)</t>
  </si>
  <si>
    <t>6л Гигиена ( 05,12,19,26.09;03,10.10) - конф.зал кл.нефр.</t>
  </si>
  <si>
    <r>
      <t xml:space="preserve"> Пр (пропедевтика вн.б.), л-4,пр-21.</t>
    </r>
    <r>
      <rPr>
        <sz val="10"/>
        <color indexed="10"/>
        <rFont val="Arial Cyr"/>
        <family val="0"/>
      </rPr>
      <t xml:space="preserve"> экз, с 08.09  по 13.10</t>
    </r>
  </si>
  <si>
    <t>2л Пропед.вн.б. (05,12.09)+13л Пропед.д.б. (19,26.09;03,10,17,24,31.10;07,14,21,28.11;05,12.12) -конф.зал кл.нефр.</t>
  </si>
  <si>
    <r>
      <t>14л Фармакология (</t>
    </r>
    <r>
      <rPr>
        <b/>
        <sz val="12"/>
        <color indexed="10"/>
        <rFont val="Arial Cyr"/>
        <family val="0"/>
      </rPr>
      <t>02.09 в 15.10 в а.5</t>
    </r>
    <r>
      <rPr>
        <b/>
        <sz val="12"/>
        <color indexed="8"/>
        <rFont val="Arial Cyr"/>
        <family val="0"/>
      </rPr>
      <t>)(13,20,27.09;04,11,18,25.10;01,08,15,22,29.11;06.12) а.1  + 1л Лучевая д-ка (06.09) а.13</t>
    </r>
  </si>
  <si>
    <r>
      <t>12л Патанатомия (</t>
    </r>
    <r>
      <rPr>
        <b/>
        <sz val="12"/>
        <color indexed="10"/>
        <rFont val="Arial Cyr"/>
        <family val="0"/>
      </rPr>
      <t>01.09 в 17.00 в а.7)(</t>
    </r>
    <r>
      <rPr>
        <b/>
        <sz val="12"/>
        <rFont val="Arial Cyr"/>
        <family val="0"/>
      </rPr>
      <t>08,15,29.09;06,20,27.10;03,10,17,24.11;01.12) а.7 + 2л Лучевая д-ка (22.09;13.10) а.13</t>
    </r>
    <r>
      <rPr>
        <b/>
        <sz val="12"/>
        <color indexed="8"/>
        <rFont val="Arial Cyr"/>
        <family val="0"/>
      </rPr>
      <t xml:space="preserve"> + 2л Физ-ра(08,15.12) а.7</t>
    </r>
  </si>
  <si>
    <r>
      <t xml:space="preserve">6л Микробиология </t>
    </r>
    <r>
      <rPr>
        <b/>
        <sz val="12"/>
        <color indexed="10"/>
        <rFont val="Arial Cyr"/>
        <family val="0"/>
      </rPr>
      <t>(02.09 в 17.00 в а.5</t>
    </r>
    <r>
      <rPr>
        <b/>
        <sz val="12"/>
        <color indexed="8"/>
        <rFont val="Arial Cyr"/>
        <family val="0"/>
      </rPr>
      <t>)(05,19.09;03,17,31.10)+ 6л Иммунология (</t>
    </r>
    <r>
      <rPr>
        <b/>
        <sz val="12"/>
        <color indexed="10"/>
        <rFont val="Arial Cyr"/>
        <family val="0"/>
      </rPr>
      <t>01.09 в 13.10 в а.5</t>
    </r>
    <r>
      <rPr>
        <b/>
        <sz val="12"/>
        <color indexed="8"/>
        <rFont val="Arial Cyr"/>
        <family val="0"/>
      </rPr>
      <t>) (12,26.09;10,24.10;07.11) а.9 + 3л Лучевая д-ка (14,21,28.11) а.13</t>
    </r>
  </si>
  <si>
    <r>
      <t>6л Микробиология (</t>
    </r>
    <r>
      <rPr>
        <b/>
        <sz val="12"/>
        <color indexed="10"/>
        <rFont val="Arial Cyr"/>
        <family val="0"/>
      </rPr>
      <t>01.09 в 15.10 в а.6</t>
    </r>
    <r>
      <rPr>
        <b/>
        <sz val="12"/>
        <rFont val="Arial Cyr"/>
        <family val="0"/>
      </rPr>
      <t>)(07,21.09;05,19.10;02.11) + 6л Иммунология (</t>
    </r>
    <r>
      <rPr>
        <b/>
        <sz val="12"/>
        <color indexed="10"/>
        <rFont val="Arial Cyr"/>
        <family val="0"/>
      </rPr>
      <t>02.09 в 17.00 в а.1</t>
    </r>
    <r>
      <rPr>
        <b/>
        <sz val="12"/>
        <rFont val="Arial Cyr"/>
        <family val="0"/>
      </rPr>
      <t>) (14,28.09;12,26.10;09.11) а.9 + 3л Лучевая д-ка (16,23,30.11) а.13</t>
    </r>
  </si>
  <si>
    <r>
      <t xml:space="preserve">14л Фармакология </t>
    </r>
    <r>
      <rPr>
        <b/>
        <sz val="12"/>
        <color indexed="10"/>
        <rFont val="Arial Cyr"/>
        <family val="0"/>
      </rPr>
      <t>(01.09 в 13.10 в а.6)(</t>
    </r>
    <r>
      <rPr>
        <b/>
        <sz val="12"/>
        <rFont val="Arial Cyr"/>
        <family val="0"/>
      </rPr>
      <t>11,18,25.09;02,09,16,23,30.10;06,13,20,27.11;04.12)</t>
    </r>
    <r>
      <rPr>
        <b/>
        <sz val="12"/>
        <color indexed="8"/>
        <rFont val="Arial Cyr"/>
        <family val="0"/>
      </rPr>
      <t xml:space="preserve"> а.1+ 1л Лучевая д-ка (04.09) а.13</t>
    </r>
  </si>
  <si>
    <r>
      <t>12л Патанатомия</t>
    </r>
    <r>
      <rPr>
        <b/>
        <sz val="12"/>
        <color indexed="10"/>
        <rFont val="Arial Cyr"/>
        <family val="0"/>
      </rPr>
      <t>(01.09 в 17.00 в а.7</t>
    </r>
    <r>
      <rPr>
        <b/>
        <sz val="12"/>
        <color indexed="8"/>
        <rFont val="Arial Cyr"/>
        <family val="0"/>
      </rPr>
      <t>)(05,12,26.09;03,17,24,31.10;07,14,21,28.11) а.7 + 2л Лучевая д-ка (19.09;10.10) а.13 + 2л Физ-ра (05,12.12) а.7</t>
    </r>
  </si>
  <si>
    <t>ох (общ.хирургия), л-8 пр-44, с 13.09 по 22.11</t>
  </si>
  <si>
    <t>12л Пропед.вн. Б-ней (09,16,23,30.09;07,14,21,28.10;11,18,25.11;02.12) -конф.зал кл.нефр.</t>
  </si>
  <si>
    <t>14л Фармакология (05,12,19,26.09;03,10,17,24,31.10;07,14,21,28,11;05.12)</t>
  </si>
  <si>
    <t>6л Лучевая д-ка (09,23.09;07,21.10;11,25.11) + 6л Иммунология (16,30.09;14,28.10;18,11;02.12) + 2л Физ-ра (09,16.12) а.13</t>
  </si>
  <si>
    <t>12л Патанатомия(04,11,18,25.09;02,09,16,23,30.10;06,13,20.11)  а.14</t>
  </si>
  <si>
    <t>13л Патофизиология (04,18,25.09;09,16,23,30.10;06,13,20,27.11;04,11.12)  а.14 + 2л Общая хирургия  (11.09;02.10) а.10</t>
  </si>
  <si>
    <t>6л Микробиология (07,14,21,28.09;06,13.10) - каф.</t>
  </si>
  <si>
    <r>
      <t>9л Фармакология,</t>
    </r>
    <r>
      <rPr>
        <b/>
        <sz val="10"/>
        <color indexed="10"/>
        <rFont val="Arial Cyr"/>
        <family val="0"/>
      </rPr>
      <t xml:space="preserve"> (02.09 в 09.00 в а.6)</t>
    </r>
    <r>
      <rPr>
        <b/>
        <sz val="10"/>
        <color indexed="8"/>
        <rFont val="Arial Cyr"/>
        <family val="0"/>
      </rPr>
      <t xml:space="preserve"> (05,12,19.09;03,10,17,31.10;07.11) а.1 + 5 л Философия (</t>
    </r>
    <r>
      <rPr>
        <b/>
        <sz val="10"/>
        <color indexed="10"/>
        <rFont val="Arial Cyr"/>
        <family val="0"/>
      </rPr>
      <t xml:space="preserve">01.09 в 09.00 в а.6), </t>
    </r>
    <r>
      <rPr>
        <b/>
        <sz val="10"/>
        <color indexed="8"/>
        <rFont val="Arial Cyr"/>
        <family val="0"/>
      </rPr>
      <t xml:space="preserve">(26.09;24.10;14,21.11)  а.1 + 3л Гигиена (28.11;05,12.12) а.1 </t>
    </r>
  </si>
  <si>
    <t>8л  Вн. Б-ни (04,18,25.09;02,09,16,23,30.10;) а.5 + 5л Философия (11.09;06,13,20,27.11) а.5 + 2л Гигиена (04,11.12) а.5</t>
  </si>
  <si>
    <t>\</t>
  </si>
  <si>
    <t>2л Общая хирургия (11,18.09) -а.10</t>
  </si>
  <si>
    <t>Пропед. Детск. Б. л-26,пр-40. с 20.10 по 22.12 (Прдб)</t>
  </si>
  <si>
    <t>пр (Прдб)</t>
  </si>
  <si>
    <t>пр(Прдб)</t>
  </si>
  <si>
    <t>всего</t>
  </si>
  <si>
    <r>
      <t>16 л Пропед вн.бол.(</t>
    </r>
    <r>
      <rPr>
        <b/>
        <sz val="12"/>
        <color indexed="10"/>
        <rFont val="Arial Cyr"/>
        <family val="0"/>
      </rPr>
      <t>01.09 в 15.10 в а.1</t>
    </r>
    <r>
      <rPr>
        <b/>
        <sz val="12"/>
        <color indexed="8"/>
        <rFont val="Arial Cyr"/>
        <family val="0"/>
      </rPr>
      <t xml:space="preserve">)(07,21,28.09;05,12,19,26.10;02,09,16,23,30.11;07,14,21.12) А.1+ 1л Общая хирургия (14.09)а.1 </t>
    </r>
  </si>
  <si>
    <r>
      <t>16 л Пропед вн.бол.(</t>
    </r>
    <r>
      <rPr>
        <b/>
        <sz val="12"/>
        <color indexed="10"/>
        <rFont val="Arial Cyr"/>
        <family val="0"/>
      </rPr>
      <t>02.09 в 15.10 в а.1</t>
    </r>
    <r>
      <rPr>
        <b/>
        <sz val="12"/>
        <rFont val="Arial Cyr"/>
        <family val="0"/>
      </rPr>
      <t>)(06,20,27.09;04,11,18,25.10;01,08,15,22,29.11;06,13,20.12) А.1+ 1л Общая хирургия (13.09) а.1</t>
    </r>
  </si>
  <si>
    <r>
      <t xml:space="preserve">12л Терстом (01.09 в 15.10 в а.5) (09,16,23,30.09;07,14,21,28.10;11,18,25.11) а.9  + </t>
    </r>
    <r>
      <rPr>
        <b/>
        <sz val="10"/>
        <rFont val="Arial Cyr"/>
        <family val="0"/>
      </rPr>
      <t>2л Гигиена  (02,09.12)</t>
    </r>
    <r>
      <rPr>
        <b/>
        <sz val="10"/>
        <color indexed="8"/>
        <rFont val="Arial Cyr"/>
        <family val="0"/>
      </rPr>
      <t xml:space="preserve"> а. 5 + 1л Физ-ра (16.12) а.5 </t>
    </r>
  </si>
  <si>
    <r>
      <t xml:space="preserve">Фл - философия л-20, пр-42, (3-х часовые занятия), </t>
    </r>
    <r>
      <rPr>
        <b/>
        <sz val="10"/>
        <color indexed="10"/>
        <rFont val="Arial Cyr"/>
        <family val="0"/>
      </rPr>
      <t>экз</t>
    </r>
  </si>
  <si>
    <t xml:space="preserve">Стоматологический: 15недель: занятия до 16 декабря,  Сессия с 17.12 по 23.12; каникулы с 25.12 по 07.01,  начало весеннего семестра с 08.01. </t>
  </si>
  <si>
    <r>
      <t>я - иностранный язык, пр-36,(последнее занятие 4-х часовое),</t>
    </r>
    <r>
      <rPr>
        <b/>
        <sz val="10"/>
        <color indexed="10"/>
        <rFont val="Arial Cyr"/>
        <family val="0"/>
      </rPr>
      <t xml:space="preserve"> экз</t>
    </r>
  </si>
  <si>
    <r>
      <t>ске - современная концепция естествознания,л-16,пр-29, 3- час. Зан., 15 занятий,</t>
    </r>
    <r>
      <rPr>
        <b/>
        <sz val="10"/>
        <color indexed="10"/>
        <rFont val="Arial Cyr"/>
        <family val="0"/>
      </rPr>
      <t xml:space="preserve"> экз</t>
    </r>
  </si>
  <si>
    <r>
      <t xml:space="preserve">пср - психология развития и возрастная психология, пр-42, 3-х часовые  14 занятий, </t>
    </r>
    <r>
      <rPr>
        <b/>
        <sz val="10"/>
        <color indexed="10"/>
        <rFont val="Arial Cyr"/>
        <family val="0"/>
      </rPr>
      <t>экз</t>
    </r>
  </si>
  <si>
    <t>псд - психодиагностика, л-12,пр-24, последнее занятие 4-х часовое ,зачет</t>
  </si>
  <si>
    <t>прс - практикум по психодиагностике, л-12,пр-15, 3- час. С 12.00, с 16.09 , 9 занятий</t>
  </si>
  <si>
    <t>рл - растройства личности, л-12,пр-24, последнее занятие 4-х часовое, зачет</t>
  </si>
  <si>
    <t>нпс - нейропсихология,л-12,пр-24, 3-х час. 12  занятий</t>
  </si>
  <si>
    <r>
      <t>дпс - нарушения психологического развития в детск. Возрасте, л-24, пр-39, 4-х час зан .16 занятий,</t>
    </r>
    <r>
      <rPr>
        <b/>
        <sz val="10"/>
        <color indexed="10"/>
        <rFont val="Arial Cyr"/>
        <family val="0"/>
      </rPr>
      <t xml:space="preserve"> экз</t>
    </r>
  </si>
  <si>
    <t>нб - неврология, л-12,пр-24,3-х час. 12 занятий,  зачет с 14.00</t>
  </si>
  <si>
    <r>
      <t xml:space="preserve">гпс - гендерная психология и психология сексуальности, л-24,пр-39, </t>
    </r>
    <r>
      <rPr>
        <b/>
        <sz val="10"/>
        <color indexed="10"/>
        <rFont val="Arial Cyr"/>
        <family val="0"/>
      </rPr>
      <t>экз</t>
    </r>
    <r>
      <rPr>
        <b/>
        <sz val="10"/>
        <color indexed="8"/>
        <rFont val="Arial Cyr"/>
        <family val="0"/>
      </rPr>
      <t>. 4-х час . 16  занятия</t>
    </r>
  </si>
  <si>
    <t>оп - основы общей патологии, л-12,пр-24, последнее занятие 4-х часовое,зачет</t>
  </si>
  <si>
    <t>фк -  элективный курс по физ-ре, пр-54, 14 недель</t>
  </si>
  <si>
    <r>
      <t>5л Орт.стом, (15,29.09;13,27.10-а.9,</t>
    </r>
    <r>
      <rPr>
        <b/>
        <sz val="9"/>
        <color indexed="10"/>
        <rFont val="Arial Cyr"/>
        <family val="0"/>
      </rPr>
      <t xml:space="preserve"> 10.11- а.5</t>
    </r>
    <r>
      <rPr>
        <b/>
        <sz val="9"/>
        <color indexed="8"/>
        <rFont val="Arial Cyr"/>
        <family val="0"/>
      </rPr>
      <t>)+ 5л Хир.стом,</t>
    </r>
    <r>
      <rPr>
        <b/>
        <sz val="9"/>
        <color indexed="10"/>
        <rFont val="Arial Cyr"/>
        <family val="0"/>
      </rPr>
      <t>(02.09 в 15.10 в а.6)</t>
    </r>
    <r>
      <rPr>
        <b/>
        <sz val="9"/>
        <color indexed="8"/>
        <rFont val="Arial Cyr"/>
        <family val="0"/>
      </rPr>
      <t>, (22.09;06,20.10;03.11) а.9 +  1л Общая хирургия (08.09) а.9 + 5л Гигиена (17,24.11;01,08,15.12)   а.9</t>
    </r>
  </si>
  <si>
    <t>Клиническая психология, 16 2/3 недель, семестр до 10 января; каникулы с 25.12 до 07.01; сессия  до 28 января.</t>
  </si>
  <si>
    <t>3л Профстом (08.09; 06,13.10) а.9  + 1л Физ-ра (29.09) а.9</t>
  </si>
  <si>
    <t>Па (патанатомия), л-24,пр-51, зачет, с 04.09, (3-х часовые)англ. Гр.351-354 с 11.09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</si>
</sst>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6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sz val="10"/>
      <color indexed="17"/>
      <name val="Arial Cyr"/>
      <family val="0"/>
    </font>
    <font>
      <sz val="9"/>
      <name val="Arial Cyr"/>
      <family val="0"/>
    </font>
    <font>
      <b/>
      <sz val="10"/>
      <color indexed="10"/>
      <name val="Arial Cyr"/>
      <family val="0"/>
    </font>
    <font>
      <b/>
      <u val="single"/>
      <sz val="10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u val="single"/>
      <sz val="10"/>
      <color indexed="10"/>
      <name val="Arial Cyr"/>
      <family val="0"/>
    </font>
    <font>
      <sz val="12"/>
      <name val="Arial Cyr"/>
      <family val="0"/>
    </font>
    <font>
      <b/>
      <sz val="14"/>
      <color indexed="8"/>
      <name val="Arial Cyr"/>
      <family val="0"/>
    </font>
    <font>
      <b/>
      <sz val="14"/>
      <name val="Arial Cyr"/>
      <family val="0"/>
    </font>
    <font>
      <b/>
      <sz val="12"/>
      <color indexed="10"/>
      <name val="Arial Cyr"/>
      <family val="0"/>
    </font>
    <font>
      <b/>
      <sz val="9"/>
      <color indexed="10"/>
      <name val="Arial Cyr"/>
      <family val="0"/>
    </font>
    <font>
      <b/>
      <sz val="9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2"/>
      <name val="Arial Cyr"/>
      <family val="0"/>
    </font>
    <font>
      <sz val="10"/>
      <color indexed="60"/>
      <name val="Arial Cyr"/>
      <family val="0"/>
    </font>
    <font>
      <sz val="9"/>
      <color indexed="8"/>
      <name val="Arial Cyr"/>
      <family val="0"/>
    </font>
    <font>
      <sz val="10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 Cyr"/>
      <family val="0"/>
    </font>
    <font>
      <sz val="10"/>
      <color theme="4"/>
      <name val="Arial Cyr"/>
      <family val="0"/>
    </font>
    <font>
      <sz val="10"/>
      <color rgb="FFC00000"/>
      <name val="Arial Cyr"/>
      <family val="0"/>
    </font>
    <font>
      <sz val="9"/>
      <color theme="1"/>
      <name val="Arial Cyr"/>
      <family val="0"/>
    </font>
    <font>
      <sz val="10"/>
      <color rgb="FF7030A0"/>
      <name val="Arial Cyr"/>
      <family val="0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7A9DD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66FFFF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5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0" xfId="0" applyFont="1" applyBorder="1" applyAlignment="1">
      <alignment horizontal="right" vertical="center" textRotation="90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22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13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5" xfId="0" applyBorder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26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3" fillId="33" borderId="21" xfId="0" applyFont="1" applyFill="1" applyBorder="1" applyAlignment="1">
      <alignment horizontal="right"/>
    </xf>
    <xf numFmtId="0" fontId="4" fillId="33" borderId="12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Border="1" applyAlignment="1">
      <alignment horizontal="right" vertical="center" textRotation="90"/>
    </xf>
    <xf numFmtId="0" fontId="4" fillId="33" borderId="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ont="1" applyFill="1" applyBorder="1" applyAlignment="1">
      <alignment wrapText="1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3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0" fillId="33" borderId="0" xfId="0" applyFont="1" applyFill="1" applyAlignment="1">
      <alignment wrapText="1"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1" fillId="33" borderId="27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right"/>
    </xf>
    <xf numFmtId="0" fontId="11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4" borderId="28" xfId="0" applyFont="1" applyFill="1" applyBorder="1" applyAlignment="1">
      <alignment horizontal="center"/>
    </xf>
    <xf numFmtId="0" fontId="59" fillId="35" borderId="31" xfId="0" applyFont="1" applyFill="1" applyBorder="1" applyAlignment="1">
      <alignment horizontal="center"/>
    </xf>
    <xf numFmtId="0" fontId="59" fillId="35" borderId="32" xfId="0" applyFont="1" applyFill="1" applyBorder="1" applyAlignment="1">
      <alignment horizontal="center"/>
    </xf>
    <xf numFmtId="0" fontId="59" fillId="35" borderId="33" xfId="0" applyFont="1" applyFill="1" applyBorder="1" applyAlignment="1">
      <alignment horizontal="center"/>
    </xf>
    <xf numFmtId="0" fontId="1" fillId="33" borderId="27" xfId="0" applyFont="1" applyFill="1" applyBorder="1" applyAlignment="1">
      <alignment/>
    </xf>
    <xf numFmtId="0" fontId="0" fillId="0" borderId="34" xfId="0" applyBorder="1" applyAlignment="1">
      <alignment/>
    </xf>
    <xf numFmtId="0" fontId="1" fillId="36" borderId="33" xfId="0" applyFont="1" applyFill="1" applyBorder="1" applyAlignment="1">
      <alignment horizontal="center"/>
    </xf>
    <xf numFmtId="0" fontId="1" fillId="36" borderId="31" xfId="0" applyFont="1" applyFill="1" applyBorder="1" applyAlignment="1">
      <alignment horizontal="center"/>
    </xf>
    <xf numFmtId="0" fontId="1" fillId="36" borderId="3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5" borderId="35" xfId="0" applyFont="1" applyFill="1" applyBorder="1" applyAlignment="1">
      <alignment/>
    </xf>
    <xf numFmtId="1" fontId="0" fillId="35" borderId="11" xfId="0" applyNumberFormat="1" applyFont="1" applyFill="1" applyBorder="1" applyAlignment="1">
      <alignment/>
    </xf>
    <xf numFmtId="0" fontId="0" fillId="35" borderId="0" xfId="0" applyFont="1" applyFill="1" applyAlignment="1">
      <alignment/>
    </xf>
    <xf numFmtId="0" fontId="12" fillId="35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0" xfId="0" applyFont="1" applyFill="1" applyAlignment="1">
      <alignment horizontal="center"/>
    </xf>
    <xf numFmtId="0" fontId="0" fillId="35" borderId="0" xfId="0" applyFill="1" applyAlignment="1">
      <alignment/>
    </xf>
    <xf numFmtId="0" fontId="11" fillId="35" borderId="14" xfId="0" applyFont="1" applyFill="1" applyBorder="1" applyAlignment="1">
      <alignment/>
    </xf>
    <xf numFmtId="0" fontId="12" fillId="35" borderId="10" xfId="0" applyFont="1" applyFill="1" applyBorder="1" applyAlignment="1">
      <alignment/>
    </xf>
    <xf numFmtId="0" fontId="11" fillId="37" borderId="0" xfId="0" applyFont="1" applyFill="1" applyAlignment="1">
      <alignment/>
    </xf>
    <xf numFmtId="0" fontId="1" fillId="37" borderId="0" xfId="0" applyFont="1" applyFill="1" applyAlignment="1">
      <alignment/>
    </xf>
    <xf numFmtId="0" fontId="60" fillId="38" borderId="0" xfId="0" applyFont="1" applyFill="1" applyAlignment="1">
      <alignment/>
    </xf>
    <xf numFmtId="0" fontId="61" fillId="39" borderId="0" xfId="0" applyFont="1" applyFill="1" applyAlignment="1">
      <alignment/>
    </xf>
    <xf numFmtId="0" fontId="0" fillId="35" borderId="33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5" borderId="36" xfId="0" applyFont="1" applyFill="1" applyBorder="1" applyAlignment="1">
      <alignment/>
    </xf>
    <xf numFmtId="0" fontId="0" fillId="35" borderId="37" xfId="0" applyFont="1" applyFill="1" applyBorder="1" applyAlignment="1">
      <alignment/>
    </xf>
    <xf numFmtId="0" fontId="0" fillId="35" borderId="35" xfId="0" applyFont="1" applyFill="1" applyBorder="1" applyAlignment="1">
      <alignment/>
    </xf>
    <xf numFmtId="0" fontId="0" fillId="35" borderId="36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5" borderId="31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35" borderId="21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0" fillId="35" borderId="0" xfId="0" applyFont="1" applyFill="1" applyBorder="1" applyAlignment="1">
      <alignment wrapText="1"/>
    </xf>
    <xf numFmtId="0" fontId="0" fillId="35" borderId="0" xfId="0" applyFont="1" applyFill="1" applyAlignment="1">
      <alignment wrapText="1"/>
    </xf>
    <xf numFmtId="0" fontId="62" fillId="35" borderId="0" xfId="0" applyFont="1" applyFill="1" applyBorder="1" applyAlignment="1">
      <alignment/>
    </xf>
    <xf numFmtId="0" fontId="8" fillId="35" borderId="11" xfId="0" applyFont="1" applyFill="1" applyBorder="1" applyAlignment="1">
      <alignment/>
    </xf>
    <xf numFmtId="0" fontId="15" fillId="35" borderId="35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3" fillId="35" borderId="38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63" fillId="35" borderId="32" xfId="0" applyFont="1" applyFill="1" applyBorder="1" applyAlignment="1">
      <alignment/>
    </xf>
    <xf numFmtId="0" fontId="1" fillId="35" borderId="29" xfId="0" applyFont="1" applyFill="1" applyBorder="1" applyAlignment="1">
      <alignment horizontal="right" vertical="center" textRotation="90"/>
    </xf>
    <xf numFmtId="0" fontId="1" fillId="35" borderId="39" xfId="0" applyFont="1" applyFill="1" applyBorder="1" applyAlignment="1">
      <alignment horizontal="right" vertical="center" textRotation="90"/>
    </xf>
    <xf numFmtId="0" fontId="1" fillId="35" borderId="40" xfId="0" applyFont="1" applyFill="1" applyBorder="1" applyAlignment="1">
      <alignment horizontal="right" vertical="center" textRotation="90"/>
    </xf>
    <xf numFmtId="0" fontId="1" fillId="35" borderId="41" xfId="0" applyFont="1" applyFill="1" applyBorder="1" applyAlignment="1">
      <alignment horizontal="right" vertical="center" textRotation="90"/>
    </xf>
    <xf numFmtId="0" fontId="64" fillId="35" borderId="0" xfId="0" applyFont="1" applyFill="1" applyAlignment="1">
      <alignment/>
    </xf>
    <xf numFmtId="0" fontId="0" fillId="35" borderId="10" xfId="0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5" borderId="16" xfId="0" applyFont="1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25" xfId="0" applyFill="1" applyBorder="1" applyAlignment="1">
      <alignment/>
    </xf>
    <xf numFmtId="0" fontId="11" fillId="35" borderId="13" xfId="0" applyFont="1" applyFill="1" applyBorder="1" applyAlignment="1">
      <alignment/>
    </xf>
    <xf numFmtId="0" fontId="0" fillId="35" borderId="14" xfId="0" applyFill="1" applyBorder="1" applyAlignment="1">
      <alignment/>
    </xf>
    <xf numFmtId="0" fontId="59" fillId="35" borderId="42" xfId="0" applyFont="1" applyFill="1" applyBorder="1" applyAlignment="1">
      <alignment horizontal="center"/>
    </xf>
    <xf numFmtId="0" fontId="59" fillId="35" borderId="43" xfId="0" applyFont="1" applyFill="1" applyBorder="1" applyAlignment="1">
      <alignment horizontal="center"/>
    </xf>
    <xf numFmtId="0" fontId="12" fillId="35" borderId="13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1" fillId="35" borderId="22" xfId="0" applyFont="1" applyFill="1" applyBorder="1" applyAlignment="1">
      <alignment/>
    </xf>
    <xf numFmtId="0" fontId="11" fillId="35" borderId="23" xfId="0" applyFont="1" applyFill="1" applyBorder="1" applyAlignment="1">
      <alignment/>
    </xf>
    <xf numFmtId="0" fontId="0" fillId="35" borderId="27" xfId="0" applyFill="1" applyBorder="1" applyAlignment="1">
      <alignment/>
    </xf>
    <xf numFmtId="0" fontId="11" fillId="35" borderId="15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44" xfId="0" applyFont="1" applyFill="1" applyBorder="1" applyAlignment="1">
      <alignment/>
    </xf>
    <xf numFmtId="0" fontId="1" fillId="37" borderId="0" xfId="0" applyFont="1" applyFill="1" applyBorder="1" applyAlignment="1">
      <alignment/>
    </xf>
    <xf numFmtId="0" fontId="60" fillId="35" borderId="0" xfId="0" applyFont="1" applyFill="1" applyAlignment="1">
      <alignment/>
    </xf>
    <xf numFmtId="0" fontId="61" fillId="35" borderId="0" xfId="0" applyFont="1" applyFill="1" applyAlignment="1">
      <alignment/>
    </xf>
    <xf numFmtId="0" fontId="0" fillId="35" borderId="26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0" fillId="35" borderId="27" xfId="0" applyFont="1" applyFill="1" applyBorder="1" applyAlignment="1">
      <alignment/>
    </xf>
    <xf numFmtId="0" fontId="0" fillId="35" borderId="27" xfId="0" applyFont="1" applyFill="1" applyBorder="1" applyAlignment="1">
      <alignment/>
    </xf>
    <xf numFmtId="0" fontId="60" fillId="35" borderId="27" xfId="0" applyFont="1" applyFill="1" applyBorder="1" applyAlignment="1">
      <alignment/>
    </xf>
    <xf numFmtId="0" fontId="61" fillId="35" borderId="27" xfId="0" applyFont="1" applyFill="1" applyBorder="1" applyAlignment="1">
      <alignment/>
    </xf>
    <xf numFmtId="0" fontId="4" fillId="35" borderId="45" xfId="0" applyFont="1" applyFill="1" applyBorder="1" applyAlignment="1">
      <alignment horizontal="center"/>
    </xf>
    <xf numFmtId="0" fontId="1" fillId="35" borderId="46" xfId="0" applyFont="1" applyFill="1" applyBorder="1" applyAlignment="1">
      <alignment horizontal="center"/>
    </xf>
    <xf numFmtId="0" fontId="1" fillId="35" borderId="47" xfId="0" applyFont="1" applyFill="1" applyBorder="1" applyAlignment="1">
      <alignment horizontal="center"/>
    </xf>
    <xf numFmtId="0" fontId="4" fillId="35" borderId="46" xfId="0" applyFont="1" applyFill="1" applyBorder="1" applyAlignment="1">
      <alignment/>
    </xf>
    <xf numFmtId="0" fontId="1" fillId="35" borderId="46" xfId="0" applyFont="1" applyFill="1" applyBorder="1" applyAlignment="1">
      <alignment/>
    </xf>
    <xf numFmtId="0" fontId="3" fillId="35" borderId="14" xfId="0" applyFont="1" applyFill="1" applyBorder="1" applyAlignment="1">
      <alignment horizontal="center"/>
    </xf>
    <xf numFmtId="0" fontId="1" fillId="35" borderId="45" xfId="0" applyFont="1" applyFill="1" applyBorder="1" applyAlignment="1">
      <alignment/>
    </xf>
    <xf numFmtId="0" fontId="4" fillId="35" borderId="48" xfId="0" applyFont="1" applyFill="1" applyBorder="1" applyAlignment="1">
      <alignment/>
    </xf>
    <xf numFmtId="0" fontId="1" fillId="35" borderId="38" xfId="0" applyFont="1" applyFill="1" applyBorder="1" applyAlignment="1">
      <alignment/>
    </xf>
    <xf numFmtId="0" fontId="1" fillId="35" borderId="38" xfId="0" applyFont="1" applyFill="1" applyBorder="1" applyAlignment="1">
      <alignment horizontal="center"/>
    </xf>
    <xf numFmtId="0" fontId="1" fillId="35" borderId="49" xfId="0" applyFont="1" applyFill="1" applyBorder="1" applyAlignment="1">
      <alignment horizontal="center"/>
    </xf>
    <xf numFmtId="0" fontId="1" fillId="35" borderId="50" xfId="0" applyFont="1" applyFill="1" applyBorder="1" applyAlignment="1">
      <alignment horizontal="center"/>
    </xf>
    <xf numFmtId="0" fontId="0" fillId="35" borderId="28" xfId="0" applyFont="1" applyFill="1" applyBorder="1" applyAlignment="1">
      <alignment/>
    </xf>
    <xf numFmtId="0" fontId="0" fillId="35" borderId="29" xfId="0" applyFont="1" applyFill="1" applyBorder="1" applyAlignment="1">
      <alignment/>
    </xf>
    <xf numFmtId="0" fontId="0" fillId="35" borderId="39" xfId="0" applyFont="1" applyFill="1" applyBorder="1" applyAlignment="1">
      <alignment/>
    </xf>
    <xf numFmtId="0" fontId="8" fillId="35" borderId="35" xfId="0" applyFont="1" applyFill="1" applyBorder="1" applyAlignment="1">
      <alignment/>
    </xf>
    <xf numFmtId="0" fontId="0" fillId="35" borderId="51" xfId="0" applyFont="1" applyFill="1" applyBorder="1" applyAlignment="1">
      <alignment/>
    </xf>
    <xf numFmtId="0" fontId="0" fillId="35" borderId="48" xfId="0" applyFont="1" applyFill="1" applyBorder="1" applyAlignment="1">
      <alignment/>
    </xf>
    <xf numFmtId="0" fontId="0" fillId="35" borderId="19" xfId="0" applyFont="1" applyFill="1" applyBorder="1" applyAlignment="1">
      <alignment/>
    </xf>
    <xf numFmtId="0" fontId="0" fillId="35" borderId="48" xfId="0" applyFont="1" applyFill="1" applyBorder="1" applyAlignment="1">
      <alignment/>
    </xf>
    <xf numFmtId="0" fontId="0" fillId="35" borderId="52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53" xfId="0" applyFont="1" applyFill="1" applyBorder="1" applyAlignment="1">
      <alignment/>
    </xf>
    <xf numFmtId="0" fontId="0" fillId="35" borderId="38" xfId="0" applyFont="1" applyFill="1" applyBorder="1" applyAlignment="1">
      <alignment/>
    </xf>
    <xf numFmtId="0" fontId="0" fillId="35" borderId="20" xfId="0" applyFont="1" applyFill="1" applyBorder="1" applyAlignment="1">
      <alignment/>
    </xf>
    <xf numFmtId="0" fontId="8" fillId="35" borderId="36" xfId="0" applyFont="1" applyFill="1" applyBorder="1" applyAlignment="1">
      <alignment/>
    </xf>
    <xf numFmtId="0" fontId="0" fillId="35" borderId="38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35" borderId="54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8" fillId="35" borderId="14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35" borderId="55" xfId="0" applyFont="1" applyFill="1" applyBorder="1" applyAlignment="1">
      <alignment/>
    </xf>
    <xf numFmtId="0" fontId="0" fillId="35" borderId="30" xfId="0" applyFont="1" applyFill="1" applyBorder="1" applyAlignment="1">
      <alignment/>
    </xf>
    <xf numFmtId="0" fontId="15" fillId="35" borderId="11" xfId="0" applyFont="1" applyFill="1" applyBorder="1" applyAlignment="1">
      <alignment/>
    </xf>
    <xf numFmtId="0" fontId="63" fillId="35" borderId="56" xfId="0" applyFont="1" applyFill="1" applyBorder="1" applyAlignment="1">
      <alignment/>
    </xf>
    <xf numFmtId="1" fontId="0" fillId="35" borderId="0" xfId="0" applyNumberFormat="1" applyFont="1" applyFill="1" applyBorder="1" applyAlignment="1">
      <alignment/>
    </xf>
    <xf numFmtId="1" fontId="1" fillId="35" borderId="57" xfId="0" applyNumberFormat="1" applyFont="1" applyFill="1" applyBorder="1" applyAlignment="1">
      <alignment/>
    </xf>
    <xf numFmtId="1" fontId="0" fillId="35" borderId="57" xfId="0" applyNumberFormat="1" applyFont="1" applyFill="1" applyBorder="1" applyAlignment="1">
      <alignment/>
    </xf>
    <xf numFmtId="0" fontId="0" fillId="35" borderId="57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60" fillId="35" borderId="0" xfId="0" applyFont="1" applyFill="1" applyBorder="1" applyAlignment="1">
      <alignment/>
    </xf>
    <xf numFmtId="0" fontId="61" fillId="35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5" fillId="35" borderId="58" xfId="0" applyFont="1" applyFill="1" applyBorder="1" applyAlignment="1">
      <alignment horizontal="center"/>
    </xf>
    <xf numFmtId="0" fontId="11" fillId="33" borderId="0" xfId="0" applyFont="1" applyFill="1" applyBorder="1" applyAlignment="1">
      <alignment/>
    </xf>
    <xf numFmtId="0" fontId="59" fillId="36" borderId="31" xfId="0" applyFont="1" applyFill="1" applyBorder="1" applyAlignment="1">
      <alignment horizontal="center"/>
    </xf>
    <xf numFmtId="0" fontId="1" fillId="40" borderId="34" xfId="0" applyFont="1" applyFill="1" applyBorder="1" applyAlignment="1">
      <alignment horizontal="center"/>
    </xf>
    <xf numFmtId="0" fontId="59" fillId="36" borderId="32" xfId="0" applyFont="1" applyFill="1" applyBorder="1" applyAlignment="1">
      <alignment horizontal="center"/>
    </xf>
    <xf numFmtId="0" fontId="1" fillId="34" borderId="59" xfId="0" applyFont="1" applyFill="1" applyBorder="1" applyAlignment="1">
      <alignment horizontal="center"/>
    </xf>
    <xf numFmtId="0" fontId="59" fillId="35" borderId="32" xfId="0" applyFont="1" applyFill="1" applyBorder="1" applyAlignment="1">
      <alignment/>
    </xf>
    <xf numFmtId="0" fontId="59" fillId="35" borderId="30" xfId="0" applyFont="1" applyFill="1" applyBorder="1" applyAlignment="1">
      <alignment horizontal="center"/>
    </xf>
    <xf numFmtId="0" fontId="0" fillId="41" borderId="35" xfId="0" applyFont="1" applyFill="1" applyBorder="1" applyAlignment="1">
      <alignment/>
    </xf>
    <xf numFmtId="0" fontId="0" fillId="41" borderId="11" xfId="0" applyFont="1" applyFill="1" applyBorder="1" applyAlignment="1">
      <alignment/>
    </xf>
    <xf numFmtId="0" fontId="0" fillId="0" borderId="35" xfId="0" applyBorder="1" applyAlignment="1">
      <alignment/>
    </xf>
    <xf numFmtId="0" fontId="5" fillId="35" borderId="60" xfId="0" applyFont="1" applyFill="1" applyBorder="1" applyAlignment="1">
      <alignment horizontal="center"/>
    </xf>
    <xf numFmtId="0" fontId="0" fillId="33" borderId="61" xfId="0" applyFont="1" applyFill="1" applyBorder="1" applyAlignment="1">
      <alignment/>
    </xf>
    <xf numFmtId="0" fontId="0" fillId="33" borderId="61" xfId="0" applyFont="1" applyFill="1" applyBorder="1" applyAlignment="1">
      <alignment/>
    </xf>
    <xf numFmtId="0" fontId="0" fillId="33" borderId="57" xfId="0" applyFont="1" applyFill="1" applyBorder="1" applyAlignment="1">
      <alignment/>
    </xf>
    <xf numFmtId="0" fontId="5" fillId="33" borderId="61" xfId="0" applyFont="1" applyFill="1" applyBorder="1" applyAlignment="1">
      <alignment/>
    </xf>
    <xf numFmtId="0" fontId="0" fillId="33" borderId="57" xfId="0" applyFont="1" applyFill="1" applyBorder="1" applyAlignment="1">
      <alignment/>
    </xf>
    <xf numFmtId="0" fontId="16" fillId="35" borderId="14" xfId="0" applyFont="1" applyFill="1" applyBorder="1" applyAlignment="1">
      <alignment/>
    </xf>
    <xf numFmtId="0" fontId="12" fillId="40" borderId="10" xfId="0" applyFont="1" applyFill="1" applyBorder="1" applyAlignment="1">
      <alignment/>
    </xf>
    <xf numFmtId="0" fontId="12" fillId="40" borderId="35" xfId="0" applyFont="1" applyFill="1" applyBorder="1" applyAlignment="1">
      <alignment/>
    </xf>
    <xf numFmtId="0" fontId="0" fillId="38" borderId="35" xfId="0" applyFill="1" applyBorder="1" applyAlignment="1">
      <alignment/>
    </xf>
    <xf numFmtId="0" fontId="0" fillId="38" borderId="10" xfId="0" applyFill="1" applyBorder="1" applyAlignment="1">
      <alignment/>
    </xf>
    <xf numFmtId="0" fontId="12" fillId="38" borderId="10" xfId="0" applyFont="1" applyFill="1" applyBorder="1" applyAlignment="1">
      <alignment/>
    </xf>
    <xf numFmtId="0" fontId="12" fillId="9" borderId="62" xfId="0" applyFont="1" applyFill="1" applyBorder="1" applyAlignment="1">
      <alignment/>
    </xf>
    <xf numFmtId="0" fontId="12" fillId="9" borderId="10" xfId="0" applyFont="1" applyFill="1" applyBorder="1" applyAlignment="1">
      <alignment/>
    </xf>
    <xf numFmtId="0" fontId="12" fillId="11" borderId="10" xfId="0" applyFont="1" applyFill="1" applyBorder="1" applyAlignment="1">
      <alignment/>
    </xf>
    <xf numFmtId="0" fontId="0" fillId="11" borderId="10" xfId="0" applyFill="1" applyBorder="1" applyAlignment="1">
      <alignment/>
    </xf>
    <xf numFmtId="0" fontId="12" fillId="11" borderId="14" xfId="0" applyFont="1" applyFill="1" applyBorder="1" applyAlignment="1">
      <alignment/>
    </xf>
    <xf numFmtId="0" fontId="12" fillId="9" borderId="63" xfId="0" applyFont="1" applyFill="1" applyBorder="1" applyAlignment="1">
      <alignment/>
    </xf>
    <xf numFmtId="0" fontId="0" fillId="38" borderId="37" xfId="0" applyFill="1" applyBorder="1" applyAlignment="1">
      <alignment/>
    </xf>
    <xf numFmtId="0" fontId="0" fillId="38" borderId="19" xfId="0" applyFill="1" applyBorder="1" applyAlignment="1">
      <alignment/>
    </xf>
    <xf numFmtId="0" fontId="12" fillId="38" borderId="19" xfId="0" applyFont="1" applyFill="1" applyBorder="1" applyAlignment="1">
      <alignment/>
    </xf>
    <xf numFmtId="0" fontId="12" fillId="40" borderId="25" xfId="0" applyFont="1" applyFill="1" applyBorder="1" applyAlignment="1">
      <alignment/>
    </xf>
    <xf numFmtId="0" fontId="12" fillId="11" borderId="35" xfId="0" applyFont="1" applyFill="1" applyBorder="1" applyAlignment="1">
      <alignment/>
    </xf>
    <xf numFmtId="0" fontId="12" fillId="9" borderId="25" xfId="0" applyFont="1" applyFill="1" applyBorder="1" applyAlignment="1">
      <alignment/>
    </xf>
    <xf numFmtId="0" fontId="12" fillId="9" borderId="35" xfId="0" applyFont="1" applyFill="1" applyBorder="1" applyAlignment="1">
      <alignment/>
    </xf>
    <xf numFmtId="0" fontId="12" fillId="40" borderId="16" xfId="0" applyFont="1" applyFill="1" applyBorder="1" applyAlignment="1">
      <alignment/>
    </xf>
    <xf numFmtId="0" fontId="0" fillId="38" borderId="44" xfId="0" applyFill="1" applyBorder="1" applyAlignment="1">
      <alignment/>
    </xf>
    <xf numFmtId="0" fontId="0" fillId="38" borderId="13" xfId="0" applyFill="1" applyBorder="1" applyAlignment="1">
      <alignment/>
    </xf>
    <xf numFmtId="0" fontId="12" fillId="38" borderId="13" xfId="0" applyFont="1" applyFill="1" applyBorder="1" applyAlignment="1">
      <alignment/>
    </xf>
    <xf numFmtId="0" fontId="12" fillId="11" borderId="17" xfId="0" applyFont="1" applyFill="1" applyBorder="1" applyAlignment="1">
      <alignment/>
    </xf>
    <xf numFmtId="0" fontId="0" fillId="11" borderId="17" xfId="0" applyFill="1" applyBorder="1" applyAlignment="1">
      <alignment/>
    </xf>
    <xf numFmtId="0" fontId="12" fillId="9" borderId="13" xfId="0" applyFont="1" applyFill="1" applyBorder="1" applyAlignment="1">
      <alignment/>
    </xf>
    <xf numFmtId="0" fontId="12" fillId="11" borderId="13" xfId="0" applyFont="1" applyFill="1" applyBorder="1" applyAlignment="1">
      <alignment/>
    </xf>
    <xf numFmtId="0" fontId="0" fillId="11" borderId="13" xfId="0" applyFill="1" applyBorder="1" applyAlignment="1">
      <alignment/>
    </xf>
    <xf numFmtId="0" fontId="12" fillId="11" borderId="15" xfId="0" applyFont="1" applyFill="1" applyBorder="1" applyAlignment="1">
      <alignment/>
    </xf>
    <xf numFmtId="0" fontId="12" fillId="40" borderId="44" xfId="0" applyFont="1" applyFill="1" applyBorder="1" applyAlignment="1">
      <alignment/>
    </xf>
    <xf numFmtId="0" fontId="12" fillId="40" borderId="13" xfId="0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0" fillId="41" borderId="10" xfId="0" applyFont="1" applyFill="1" applyBorder="1" applyAlignment="1">
      <alignment/>
    </xf>
    <xf numFmtId="0" fontId="11" fillId="42" borderId="35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4" xfId="0" applyFill="1" applyBorder="1" applyAlignment="1">
      <alignment/>
    </xf>
    <xf numFmtId="0" fontId="12" fillId="35" borderId="19" xfId="0" applyFont="1" applyFill="1" applyBorder="1" applyAlignment="1">
      <alignment/>
    </xf>
    <xf numFmtId="0" fontId="0" fillId="36" borderId="35" xfId="0" applyFill="1" applyBorder="1" applyAlignment="1">
      <alignment/>
    </xf>
    <xf numFmtId="0" fontId="0" fillId="36" borderId="17" xfId="0" applyFill="1" applyBorder="1" applyAlignment="1">
      <alignment/>
    </xf>
    <xf numFmtId="0" fontId="0" fillId="41" borderId="13" xfId="0" applyFont="1" applyFill="1" applyBorder="1" applyAlignment="1">
      <alignment/>
    </xf>
    <xf numFmtId="0" fontId="0" fillId="41" borderId="44" xfId="0" applyFont="1" applyFill="1" applyBorder="1" applyAlignment="1">
      <alignment/>
    </xf>
    <xf numFmtId="0" fontId="0" fillId="36" borderId="13" xfId="0" applyFill="1" applyBorder="1" applyAlignment="1">
      <alignment/>
    </xf>
    <xf numFmtId="0" fontId="11" fillId="42" borderId="17" xfId="0" applyFont="1" applyFill="1" applyBorder="1" applyAlignment="1">
      <alignment/>
    </xf>
    <xf numFmtId="0" fontId="0" fillId="41" borderId="64" xfId="0" applyFont="1" applyFill="1" applyBorder="1" applyAlignment="1">
      <alignment/>
    </xf>
    <xf numFmtId="0" fontId="0" fillId="43" borderId="10" xfId="0" applyFill="1" applyBorder="1" applyAlignment="1">
      <alignment/>
    </xf>
    <xf numFmtId="0" fontId="12" fillId="43" borderId="16" xfId="0" applyFont="1" applyFill="1" applyBorder="1" applyAlignment="1">
      <alignment/>
    </xf>
    <xf numFmtId="0" fontId="12" fillId="43" borderId="10" xfId="0" applyFont="1" applyFill="1" applyBorder="1" applyAlignment="1">
      <alignment/>
    </xf>
    <xf numFmtId="0" fontId="12" fillId="35" borderId="65" xfId="0" applyFont="1" applyFill="1" applyBorder="1" applyAlignment="1">
      <alignment/>
    </xf>
    <xf numFmtId="0" fontId="12" fillId="36" borderId="10" xfId="0" applyFont="1" applyFill="1" applyBorder="1" applyAlignment="1">
      <alignment/>
    </xf>
    <xf numFmtId="0" fontId="12" fillId="36" borderId="35" xfId="0" applyFont="1" applyFill="1" applyBorder="1" applyAlignment="1">
      <alignment/>
    </xf>
    <xf numFmtId="0" fontId="12" fillId="34" borderId="35" xfId="0" applyFont="1" applyFill="1" applyBorder="1" applyAlignment="1">
      <alignment/>
    </xf>
    <xf numFmtId="0" fontId="12" fillId="34" borderId="10" xfId="0" applyFont="1" applyFill="1" applyBorder="1" applyAlignment="1">
      <alignment/>
    </xf>
    <xf numFmtId="0" fontId="12" fillId="11" borderId="11" xfId="0" applyFont="1" applyFill="1" applyBorder="1" applyAlignment="1">
      <alignment/>
    </xf>
    <xf numFmtId="0" fontId="12" fillId="40" borderId="14" xfId="0" applyFont="1" applyFill="1" applyBorder="1" applyAlignment="1">
      <alignment/>
    </xf>
    <xf numFmtId="0" fontId="12" fillId="37" borderId="0" xfId="0" applyFont="1" applyFill="1" applyAlignment="1">
      <alignment/>
    </xf>
    <xf numFmtId="0" fontId="12" fillId="37" borderId="0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0" fontId="12" fillId="37" borderId="0" xfId="0" applyFont="1" applyFill="1" applyBorder="1" applyAlignment="1">
      <alignment/>
    </xf>
    <xf numFmtId="0" fontId="12" fillId="44" borderId="10" xfId="0" applyFont="1" applyFill="1" applyBorder="1" applyAlignment="1">
      <alignment/>
    </xf>
    <xf numFmtId="0" fontId="12" fillId="15" borderId="10" xfId="0" applyFont="1" applyFill="1" applyBorder="1" applyAlignment="1">
      <alignment/>
    </xf>
    <xf numFmtId="0" fontId="12" fillId="15" borderId="14" xfId="0" applyFont="1" applyFill="1" applyBorder="1" applyAlignment="1">
      <alignment/>
    </xf>
    <xf numFmtId="0" fontId="12" fillId="44" borderId="35" xfId="0" applyFont="1" applyFill="1" applyBorder="1" applyAlignment="1">
      <alignment/>
    </xf>
    <xf numFmtId="0" fontId="12" fillId="44" borderId="14" xfId="0" applyFont="1" applyFill="1" applyBorder="1" applyAlignment="1">
      <alignment/>
    </xf>
    <xf numFmtId="0" fontId="0" fillId="35" borderId="19" xfId="0" applyFill="1" applyBorder="1" applyAlignment="1">
      <alignment/>
    </xf>
    <xf numFmtId="0" fontId="12" fillId="40" borderId="48" xfId="0" applyFont="1" applyFill="1" applyBorder="1" applyAlignment="1">
      <alignment/>
    </xf>
    <xf numFmtId="0" fontId="12" fillId="15" borderId="35" xfId="0" applyFont="1" applyFill="1" applyBorder="1" applyAlignment="1">
      <alignment/>
    </xf>
    <xf numFmtId="0" fontId="12" fillId="40" borderId="37" xfId="0" applyFont="1" applyFill="1" applyBorder="1" applyAlignment="1">
      <alignment/>
    </xf>
    <xf numFmtId="0" fontId="12" fillId="40" borderId="19" xfId="0" applyFont="1" applyFill="1" applyBorder="1" applyAlignment="1">
      <alignment/>
    </xf>
    <xf numFmtId="0" fontId="12" fillId="34" borderId="37" xfId="0" applyFont="1" applyFill="1" applyBorder="1" applyAlignment="1">
      <alignment/>
    </xf>
    <xf numFmtId="0" fontId="12" fillId="34" borderId="19" xfId="0" applyFont="1" applyFill="1" applyBorder="1" applyAlignment="1">
      <alignment/>
    </xf>
    <xf numFmtId="0" fontId="12" fillId="44" borderId="19" xfId="0" applyFont="1" applyFill="1" applyBorder="1" applyAlignment="1">
      <alignment/>
    </xf>
    <xf numFmtId="0" fontId="11" fillId="35" borderId="20" xfId="0" applyFont="1" applyFill="1" applyBorder="1" applyAlignment="1">
      <alignment/>
    </xf>
    <xf numFmtId="0" fontId="12" fillId="40" borderId="21" xfId="0" applyFont="1" applyFill="1" applyBorder="1" applyAlignment="1">
      <alignment/>
    </xf>
    <xf numFmtId="0" fontId="12" fillId="40" borderId="11" xfId="0" applyFont="1" applyFill="1" applyBorder="1" applyAlignment="1">
      <alignment/>
    </xf>
    <xf numFmtId="0" fontId="12" fillId="44" borderId="11" xfId="0" applyFont="1" applyFill="1" applyBorder="1" applyAlignment="1">
      <alignment/>
    </xf>
    <xf numFmtId="0" fontId="12" fillId="40" borderId="17" xfId="0" applyFont="1" applyFill="1" applyBorder="1" applyAlignment="1">
      <alignment/>
    </xf>
    <xf numFmtId="0" fontId="12" fillId="36" borderId="64" xfId="0" applyFont="1" applyFill="1" applyBorder="1" applyAlignment="1">
      <alignment/>
    </xf>
    <xf numFmtId="0" fontId="12" fillId="36" borderId="17" xfId="0" applyFont="1" applyFill="1" applyBorder="1" applyAlignment="1">
      <alignment/>
    </xf>
    <xf numFmtId="0" fontId="12" fillId="44" borderId="23" xfId="0" applyFont="1" applyFill="1" applyBorder="1" applyAlignment="1">
      <alignment/>
    </xf>
    <xf numFmtId="0" fontId="12" fillId="34" borderId="44" xfId="0" applyFont="1" applyFill="1" applyBorder="1" applyAlignment="1">
      <alignment/>
    </xf>
    <xf numFmtId="0" fontId="12" fillId="15" borderId="23" xfId="0" applyFont="1" applyFill="1" applyBorder="1" applyAlignment="1">
      <alignment/>
    </xf>
    <xf numFmtId="0" fontId="12" fillId="44" borderId="13" xfId="0" applyFont="1" applyFill="1" applyBorder="1" applyAlignment="1">
      <alignment/>
    </xf>
    <xf numFmtId="0" fontId="12" fillId="34" borderId="17" xfId="0" applyFont="1" applyFill="1" applyBorder="1" applyAlignment="1">
      <alignment/>
    </xf>
    <xf numFmtId="0" fontId="12" fillId="36" borderId="13" xfId="0" applyFont="1" applyFill="1" applyBorder="1" applyAlignment="1">
      <alignment/>
    </xf>
    <xf numFmtId="0" fontId="0" fillId="0" borderId="27" xfId="0" applyBorder="1" applyAlignment="1">
      <alignment/>
    </xf>
    <xf numFmtId="0" fontId="12" fillId="38" borderId="48" xfId="0" applyFont="1" applyFill="1" applyBorder="1" applyAlignment="1">
      <alignment/>
    </xf>
    <xf numFmtId="0" fontId="0" fillId="38" borderId="66" xfId="0" applyFill="1" applyBorder="1" applyAlignment="1">
      <alignment/>
    </xf>
    <xf numFmtId="0" fontId="0" fillId="38" borderId="16" xfId="0" applyFill="1" applyBorder="1" applyAlignment="1">
      <alignment/>
    </xf>
    <xf numFmtId="0" fontId="12" fillId="23" borderId="10" xfId="0" applyFont="1" applyFill="1" applyBorder="1" applyAlignment="1">
      <alignment/>
    </xf>
    <xf numFmtId="0" fontId="12" fillId="38" borderId="11" xfId="0" applyFont="1" applyFill="1" applyBorder="1" applyAlignment="1">
      <alignment/>
    </xf>
    <xf numFmtId="0" fontId="0" fillId="37" borderId="0" xfId="0" applyFill="1" applyAlignment="1">
      <alignment/>
    </xf>
    <xf numFmtId="0" fontId="0" fillId="45" borderId="0" xfId="0" applyFill="1" applyAlignment="1">
      <alignment/>
    </xf>
    <xf numFmtId="0" fontId="12" fillId="45" borderId="0" xfId="0" applyFont="1" applyFill="1" applyBorder="1" applyAlignment="1">
      <alignment/>
    </xf>
    <xf numFmtId="0" fontId="12" fillId="45" borderId="10" xfId="0" applyFont="1" applyFill="1" applyBorder="1" applyAlignment="1">
      <alignment/>
    </xf>
    <xf numFmtId="0" fontId="12" fillId="15" borderId="48" xfId="0" applyFont="1" applyFill="1" applyBorder="1" applyAlignment="1">
      <alignment/>
    </xf>
    <xf numFmtId="0" fontId="0" fillId="46" borderId="10" xfId="0" applyFill="1" applyBorder="1" applyAlignment="1">
      <alignment/>
    </xf>
    <xf numFmtId="0" fontId="12" fillId="23" borderId="14" xfId="0" applyFont="1" applyFill="1" applyBorder="1" applyAlignment="1">
      <alignment/>
    </xf>
    <xf numFmtId="0" fontId="0" fillId="41" borderId="17" xfId="0" applyFont="1" applyFill="1" applyBorder="1" applyAlignment="1">
      <alignment/>
    </xf>
    <xf numFmtId="0" fontId="12" fillId="41" borderId="10" xfId="0" applyFont="1" applyFill="1" applyBorder="1" applyAlignment="1">
      <alignment/>
    </xf>
    <xf numFmtId="0" fontId="12" fillId="23" borderId="35" xfId="0" applyFont="1" applyFill="1" applyBorder="1" applyAlignment="1">
      <alignment/>
    </xf>
    <xf numFmtId="0" fontId="12" fillId="23" borderId="48" xfId="0" applyFont="1" applyFill="1" applyBorder="1" applyAlignment="1">
      <alignment/>
    </xf>
    <xf numFmtId="0" fontId="12" fillId="44" borderId="48" xfId="0" applyFont="1" applyFill="1" applyBorder="1" applyAlignment="1">
      <alignment/>
    </xf>
    <xf numFmtId="0" fontId="12" fillId="34" borderId="11" xfId="0" applyFont="1" applyFill="1" applyBorder="1" applyAlignment="1">
      <alignment/>
    </xf>
    <xf numFmtId="0" fontId="12" fillId="23" borderId="11" xfId="0" applyFont="1" applyFill="1" applyBorder="1" applyAlignment="1">
      <alignment/>
    </xf>
    <xf numFmtId="0" fontId="12" fillId="36" borderId="11" xfId="0" applyFont="1" applyFill="1" applyBorder="1" applyAlignment="1">
      <alignment/>
    </xf>
    <xf numFmtId="0" fontId="12" fillId="36" borderId="12" xfId="0" applyFont="1" applyFill="1" applyBorder="1" applyAlignment="1">
      <alignment/>
    </xf>
    <xf numFmtId="0" fontId="12" fillId="38" borderId="12" xfId="0" applyFont="1" applyFill="1" applyBorder="1" applyAlignment="1">
      <alignment/>
    </xf>
    <xf numFmtId="0" fontId="0" fillId="46" borderId="13" xfId="0" applyFill="1" applyBorder="1" applyAlignment="1">
      <alignment/>
    </xf>
    <xf numFmtId="0" fontId="12" fillId="38" borderId="35" xfId="0" applyFont="1" applyFill="1" applyBorder="1" applyAlignment="1">
      <alignment/>
    </xf>
    <xf numFmtId="0" fontId="12" fillId="45" borderId="35" xfId="0" applyFont="1" applyFill="1" applyBorder="1" applyAlignment="1">
      <alignment/>
    </xf>
    <xf numFmtId="0" fontId="0" fillId="46" borderId="35" xfId="0" applyFill="1" applyBorder="1" applyAlignment="1">
      <alignment/>
    </xf>
    <xf numFmtId="0" fontId="16" fillId="35" borderId="67" xfId="0" applyFont="1" applyFill="1" applyBorder="1" applyAlignment="1">
      <alignment/>
    </xf>
    <xf numFmtId="0" fontId="16" fillId="35" borderId="38" xfId="0" applyFont="1" applyFill="1" applyBorder="1" applyAlignment="1">
      <alignment/>
    </xf>
    <xf numFmtId="0" fontId="16" fillId="35" borderId="65" xfId="0" applyFont="1" applyFill="1" applyBorder="1" applyAlignment="1">
      <alignment/>
    </xf>
    <xf numFmtId="0" fontId="12" fillId="15" borderId="64" xfId="0" applyFont="1" applyFill="1" applyBorder="1" applyAlignment="1">
      <alignment/>
    </xf>
    <xf numFmtId="0" fontId="12" fillId="11" borderId="44" xfId="0" applyFont="1" applyFill="1" applyBorder="1" applyAlignment="1">
      <alignment/>
    </xf>
    <xf numFmtId="0" fontId="16" fillId="35" borderId="68" xfId="0" applyFont="1" applyFill="1" applyBorder="1" applyAlignment="1">
      <alignment/>
    </xf>
    <xf numFmtId="0" fontId="0" fillId="41" borderId="38" xfId="0" applyFont="1" applyFill="1" applyBorder="1" applyAlignment="1">
      <alignment/>
    </xf>
    <xf numFmtId="0" fontId="1" fillId="40" borderId="69" xfId="0" applyFont="1" applyFill="1" applyBorder="1" applyAlignment="1">
      <alignment horizontal="center"/>
    </xf>
    <xf numFmtId="0" fontId="12" fillId="44" borderId="66" xfId="0" applyFont="1" applyFill="1" applyBorder="1" applyAlignment="1">
      <alignment/>
    </xf>
    <xf numFmtId="0" fontId="12" fillId="36" borderId="48" xfId="0" applyFont="1" applyFill="1" applyBorder="1" applyAlignment="1">
      <alignment/>
    </xf>
    <xf numFmtId="0" fontId="0" fillId="0" borderId="48" xfId="0" applyBorder="1" applyAlignment="1">
      <alignment/>
    </xf>
    <xf numFmtId="0" fontId="12" fillId="34" borderId="48" xfId="0" applyFont="1" applyFill="1" applyBorder="1" applyAlignment="1">
      <alignment/>
    </xf>
    <xf numFmtId="0" fontId="12" fillId="34" borderId="70" xfId="0" applyFont="1" applyFill="1" applyBorder="1" applyAlignment="1">
      <alignment/>
    </xf>
    <xf numFmtId="0" fontId="0" fillId="41" borderId="66" xfId="0" applyFont="1" applyFill="1" applyBorder="1" applyAlignment="1">
      <alignment/>
    </xf>
    <xf numFmtId="0" fontId="12" fillId="15" borderId="16" xfId="0" applyFont="1" applyFill="1" applyBorder="1" applyAlignment="1">
      <alignment/>
    </xf>
    <xf numFmtId="0" fontId="12" fillId="23" borderId="13" xfId="0" applyFont="1" applyFill="1" applyBorder="1" applyAlignment="1">
      <alignment/>
    </xf>
    <xf numFmtId="0" fontId="16" fillId="35" borderId="71" xfId="0" applyFont="1" applyFill="1" applyBorder="1" applyAlignment="1">
      <alignment/>
    </xf>
    <xf numFmtId="0" fontId="12" fillId="23" borderId="16" xfId="0" applyFont="1" applyFill="1" applyBorder="1" applyAlignment="1">
      <alignment/>
    </xf>
    <xf numFmtId="0" fontId="12" fillId="45" borderId="66" xfId="0" applyFont="1" applyFill="1" applyBorder="1" applyAlignment="1">
      <alignment/>
    </xf>
    <xf numFmtId="0" fontId="16" fillId="35" borderId="22" xfId="0" applyFont="1" applyFill="1" applyBorder="1" applyAlignment="1">
      <alignment/>
    </xf>
    <xf numFmtId="0" fontId="12" fillId="40" borderId="66" xfId="0" applyFont="1" applyFill="1" applyBorder="1" applyAlignment="1">
      <alignment/>
    </xf>
    <xf numFmtId="0" fontId="12" fillId="36" borderId="66" xfId="0" applyFont="1" applyFill="1" applyBorder="1" applyAlignment="1">
      <alignment/>
    </xf>
    <xf numFmtId="0" fontId="12" fillId="38" borderId="66" xfId="0" applyFont="1" applyFill="1" applyBorder="1" applyAlignment="1">
      <alignment/>
    </xf>
    <xf numFmtId="0" fontId="12" fillId="15" borderId="55" xfId="0" applyFont="1" applyFill="1" applyBorder="1" applyAlignment="1">
      <alignment/>
    </xf>
    <xf numFmtId="0" fontId="12" fillId="38" borderId="21" xfId="0" applyFont="1" applyFill="1" applyBorder="1" applyAlignment="1">
      <alignment/>
    </xf>
    <xf numFmtId="0" fontId="12" fillId="23" borderId="17" xfId="0" applyFont="1" applyFill="1" applyBorder="1" applyAlignment="1">
      <alignment/>
    </xf>
    <xf numFmtId="0" fontId="0" fillId="46" borderId="66" xfId="0" applyFill="1" applyBorder="1" applyAlignment="1">
      <alignment/>
    </xf>
    <xf numFmtId="0" fontId="12" fillId="44" borderId="54" xfId="0" applyFont="1" applyFill="1" applyBorder="1" applyAlignment="1">
      <alignment/>
    </xf>
    <xf numFmtId="0" fontId="12" fillId="11" borderId="48" xfId="0" applyFont="1" applyFill="1" applyBorder="1" applyAlignment="1">
      <alignment/>
    </xf>
    <xf numFmtId="0" fontId="12" fillId="36" borderId="70" xfId="0" applyFont="1" applyFill="1" applyBorder="1" applyAlignment="1">
      <alignment/>
    </xf>
    <xf numFmtId="0" fontId="12" fillId="36" borderId="55" xfId="0" applyFont="1" applyFill="1" applyBorder="1" applyAlignment="1">
      <alignment/>
    </xf>
    <xf numFmtId="0" fontId="0" fillId="46" borderId="48" xfId="0" applyFill="1" applyBorder="1" applyAlignment="1">
      <alignment/>
    </xf>
    <xf numFmtId="0" fontId="12" fillId="11" borderId="70" xfId="0" applyFont="1" applyFill="1" applyBorder="1" applyAlignment="1">
      <alignment/>
    </xf>
    <xf numFmtId="0" fontId="12" fillId="11" borderId="55" xfId="0" applyFont="1" applyFill="1" applyBorder="1" applyAlignment="1">
      <alignment/>
    </xf>
    <xf numFmtId="0" fontId="12" fillId="23" borderId="70" xfId="0" applyFont="1" applyFill="1" applyBorder="1" applyAlignment="1">
      <alignment/>
    </xf>
    <xf numFmtId="0" fontId="12" fillId="11" borderId="54" xfId="0" applyFont="1" applyFill="1" applyBorder="1" applyAlignment="1">
      <alignment/>
    </xf>
    <xf numFmtId="0" fontId="12" fillId="15" borderId="70" xfId="0" applyFont="1" applyFill="1" applyBorder="1" applyAlignment="1">
      <alignment/>
    </xf>
    <xf numFmtId="0" fontId="0" fillId="41" borderId="16" xfId="0" applyFont="1" applyFill="1" applyBorder="1" applyAlignment="1">
      <alignment/>
    </xf>
    <xf numFmtId="0" fontId="12" fillId="34" borderId="56" xfId="0" applyFont="1" applyFill="1" applyBorder="1" applyAlignment="1">
      <alignment/>
    </xf>
    <xf numFmtId="0" fontId="0" fillId="46" borderId="17" xfId="0" applyFill="1" applyBorder="1" applyAlignment="1">
      <alignment/>
    </xf>
    <xf numFmtId="0" fontId="12" fillId="34" borderId="64" xfId="0" applyFont="1" applyFill="1" applyBorder="1" applyAlignment="1">
      <alignment/>
    </xf>
    <xf numFmtId="0" fontId="12" fillId="15" borderId="17" xfId="0" applyFont="1" applyFill="1" applyBorder="1" applyAlignment="1">
      <alignment/>
    </xf>
    <xf numFmtId="0" fontId="12" fillId="11" borderId="64" xfId="0" applyFont="1" applyFill="1" applyBorder="1" applyAlignment="1">
      <alignment/>
    </xf>
    <xf numFmtId="0" fontId="12" fillId="38" borderId="64" xfId="0" applyFont="1" applyFill="1" applyBorder="1" applyAlignment="1">
      <alignment/>
    </xf>
    <xf numFmtId="0" fontId="12" fillId="38" borderId="44" xfId="0" applyFont="1" applyFill="1" applyBorder="1" applyAlignment="1">
      <alignment/>
    </xf>
    <xf numFmtId="0" fontId="12" fillId="36" borderId="44" xfId="0" applyFont="1" applyFill="1" applyBorder="1" applyAlignment="1">
      <alignment/>
    </xf>
    <xf numFmtId="0" fontId="12" fillId="44" borderId="17" xfId="0" applyFont="1" applyFill="1" applyBorder="1" applyAlignment="1">
      <alignment/>
    </xf>
    <xf numFmtId="0" fontId="0" fillId="37" borderId="0" xfId="0" applyFont="1" applyFill="1" applyAlignment="1">
      <alignment/>
    </xf>
    <xf numFmtId="0" fontId="0" fillId="37" borderId="0" xfId="0" applyFont="1" applyFill="1" applyBorder="1" applyAlignment="1">
      <alignment/>
    </xf>
    <xf numFmtId="0" fontId="12" fillId="43" borderId="13" xfId="0" applyFont="1" applyFill="1" applyBorder="1" applyAlignment="1">
      <alignment/>
    </xf>
    <xf numFmtId="0" fontId="0" fillId="0" borderId="72" xfId="0" applyBorder="1" applyAlignment="1">
      <alignment/>
    </xf>
    <xf numFmtId="0" fontId="12" fillId="43" borderId="58" xfId="0" applyFont="1" applyFill="1" applyBorder="1" applyAlignment="1">
      <alignment/>
    </xf>
    <xf numFmtId="0" fontId="12" fillId="35" borderId="0" xfId="0" applyFont="1" applyFill="1" applyAlignment="1">
      <alignment/>
    </xf>
    <xf numFmtId="0" fontId="12" fillId="35" borderId="0" xfId="0" applyFont="1" applyFill="1" applyBorder="1" applyAlignment="1">
      <alignment/>
    </xf>
    <xf numFmtId="0" fontId="12" fillId="23" borderId="23" xfId="0" applyFont="1" applyFill="1" applyBorder="1" applyAlignment="1">
      <alignment/>
    </xf>
    <xf numFmtId="0" fontId="12" fillId="44" borderId="44" xfId="0" applyFont="1" applyFill="1" applyBorder="1" applyAlignment="1">
      <alignment/>
    </xf>
    <xf numFmtId="0" fontId="12" fillId="44" borderId="21" xfId="0" applyFont="1" applyFill="1" applyBorder="1" applyAlignment="1">
      <alignment/>
    </xf>
    <xf numFmtId="0" fontId="12" fillId="45" borderId="11" xfId="0" applyFont="1" applyFill="1" applyBorder="1" applyAlignment="1">
      <alignment/>
    </xf>
    <xf numFmtId="0" fontId="0" fillId="41" borderId="21" xfId="0" applyFont="1" applyFill="1" applyBorder="1" applyAlignment="1">
      <alignment/>
    </xf>
    <xf numFmtId="0" fontId="12" fillId="15" borderId="11" xfId="0" applyFont="1" applyFill="1" applyBorder="1" applyAlignment="1">
      <alignment/>
    </xf>
    <xf numFmtId="0" fontId="16" fillId="35" borderId="23" xfId="0" applyFont="1" applyFill="1" applyBorder="1" applyAlignment="1">
      <alignment/>
    </xf>
    <xf numFmtId="0" fontId="16" fillId="35" borderId="15" xfId="0" applyFont="1" applyFill="1" applyBorder="1" applyAlignment="1">
      <alignment/>
    </xf>
    <xf numFmtId="0" fontId="0" fillId="41" borderId="12" xfId="0" applyFont="1" applyFill="1" applyBorder="1" applyAlignment="1">
      <alignment/>
    </xf>
    <xf numFmtId="0" fontId="12" fillId="23" borderId="64" xfId="0" applyFont="1" applyFill="1" applyBorder="1" applyAlignment="1">
      <alignment/>
    </xf>
    <xf numFmtId="0" fontId="12" fillId="44" borderId="15" xfId="0" applyFont="1" applyFill="1" applyBorder="1" applyAlignment="1">
      <alignment/>
    </xf>
    <xf numFmtId="0" fontId="12" fillId="23" borderId="66" xfId="0" applyFont="1" applyFill="1" applyBorder="1" applyAlignment="1">
      <alignment/>
    </xf>
    <xf numFmtId="0" fontId="16" fillId="35" borderId="73" xfId="0" applyFont="1" applyFill="1" applyBorder="1" applyAlignment="1">
      <alignment/>
    </xf>
    <xf numFmtId="0" fontId="16" fillId="35" borderId="36" xfId="0" applyFont="1" applyFill="1" applyBorder="1" applyAlignment="1">
      <alignment/>
    </xf>
    <xf numFmtId="0" fontId="16" fillId="35" borderId="74" xfId="0" applyFont="1" applyFill="1" applyBorder="1" applyAlignment="1">
      <alignment/>
    </xf>
    <xf numFmtId="0" fontId="0" fillId="0" borderId="64" xfId="0" applyBorder="1" applyAlignment="1">
      <alignment/>
    </xf>
    <xf numFmtId="0" fontId="12" fillId="11" borderId="23" xfId="0" applyFont="1" applyFill="1" applyBorder="1" applyAlignment="1">
      <alignment/>
    </xf>
    <xf numFmtId="0" fontId="0" fillId="0" borderId="67" xfId="0" applyBorder="1" applyAlignment="1">
      <alignment/>
    </xf>
    <xf numFmtId="0" fontId="12" fillId="23" borderId="44" xfId="0" applyFont="1" applyFill="1" applyBorder="1" applyAlignment="1">
      <alignment/>
    </xf>
    <xf numFmtId="0" fontId="12" fillId="34" borderId="14" xfId="0" applyFont="1" applyFill="1" applyBorder="1" applyAlignment="1">
      <alignment/>
    </xf>
    <xf numFmtId="0" fontId="12" fillId="11" borderId="73" xfId="0" applyFont="1" applyFill="1" applyBorder="1" applyAlignment="1">
      <alignment/>
    </xf>
    <xf numFmtId="0" fontId="12" fillId="43" borderId="48" xfId="0" applyFont="1" applyFill="1" applyBorder="1" applyAlignment="1">
      <alignment/>
    </xf>
    <xf numFmtId="0" fontId="12" fillId="43" borderId="36" xfId="0" applyFont="1" applyFill="1" applyBorder="1" applyAlignment="1">
      <alignment/>
    </xf>
    <xf numFmtId="0" fontId="12" fillId="43" borderId="70" xfId="0" applyFont="1" applyFill="1" applyBorder="1" applyAlignment="1">
      <alignment/>
    </xf>
    <xf numFmtId="0" fontId="12" fillId="43" borderId="74" xfId="0" applyFont="1" applyFill="1" applyBorder="1" applyAlignment="1">
      <alignment/>
    </xf>
    <xf numFmtId="0" fontId="0" fillId="41" borderId="36" xfId="0" applyFont="1" applyFill="1" applyBorder="1" applyAlignment="1">
      <alignment/>
    </xf>
    <xf numFmtId="0" fontId="12" fillId="11" borderId="22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46" xfId="0" applyBorder="1" applyAlignment="1">
      <alignment/>
    </xf>
    <xf numFmtId="0" fontId="11" fillId="35" borderId="38" xfId="0" applyFont="1" applyFill="1" applyBorder="1" applyAlignment="1">
      <alignment/>
    </xf>
    <xf numFmtId="0" fontId="12" fillId="35" borderId="35" xfId="0" applyFont="1" applyFill="1" applyBorder="1" applyAlignment="1">
      <alignment/>
    </xf>
    <xf numFmtId="0" fontId="12" fillId="34" borderId="52" xfId="0" applyFont="1" applyFill="1" applyBorder="1" applyAlignment="1">
      <alignment/>
    </xf>
    <xf numFmtId="0" fontId="0" fillId="0" borderId="58" xfId="0" applyBorder="1" applyAlignment="1">
      <alignment/>
    </xf>
    <xf numFmtId="0" fontId="0" fillId="0" borderId="61" xfId="0" applyBorder="1" applyAlignment="1">
      <alignment/>
    </xf>
    <xf numFmtId="0" fontId="12" fillId="15" borderId="54" xfId="0" applyFont="1" applyFill="1" applyBorder="1" applyAlignment="1">
      <alignment/>
    </xf>
    <xf numFmtId="0" fontId="12" fillId="40" borderId="64" xfId="0" applyFont="1" applyFill="1" applyBorder="1" applyAlignment="1">
      <alignment/>
    </xf>
    <xf numFmtId="0" fontId="0" fillId="46" borderId="36" xfId="0" applyFill="1" applyBorder="1" applyAlignment="1">
      <alignment/>
    </xf>
    <xf numFmtId="0" fontId="0" fillId="41" borderId="48" xfId="0" applyFont="1" applyFill="1" applyBorder="1" applyAlignment="1">
      <alignment/>
    </xf>
    <xf numFmtId="0" fontId="0" fillId="41" borderId="73" xfId="0" applyFont="1" applyFill="1" applyBorder="1" applyAlignment="1">
      <alignment/>
    </xf>
    <xf numFmtId="0" fontId="0" fillId="41" borderId="51" xfId="0" applyFont="1" applyFill="1" applyBorder="1" applyAlignment="1">
      <alignment/>
    </xf>
    <xf numFmtId="0" fontId="12" fillId="44" borderId="64" xfId="0" applyFont="1" applyFill="1" applyBorder="1" applyAlignment="1">
      <alignment/>
    </xf>
    <xf numFmtId="0" fontId="12" fillId="43" borderId="35" xfId="0" applyFont="1" applyFill="1" applyBorder="1" applyAlignment="1">
      <alignment/>
    </xf>
    <xf numFmtId="0" fontId="11" fillId="42" borderId="44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6" xfId="0" applyFill="1" applyBorder="1" applyAlignment="1">
      <alignment/>
    </xf>
    <xf numFmtId="0" fontId="12" fillId="9" borderId="64" xfId="0" applyFont="1" applyFill="1" applyBorder="1" applyAlignment="1">
      <alignment/>
    </xf>
    <xf numFmtId="0" fontId="0" fillId="43" borderId="35" xfId="0" applyFill="1" applyBorder="1" applyAlignment="1">
      <alignment/>
    </xf>
    <xf numFmtId="0" fontId="12" fillId="43" borderId="44" xfId="0" applyFont="1" applyFill="1" applyBorder="1" applyAlignment="1">
      <alignment/>
    </xf>
    <xf numFmtId="0" fontId="1" fillId="35" borderId="14" xfId="0" applyFont="1" applyFill="1" applyBorder="1" applyAlignment="1">
      <alignment/>
    </xf>
    <xf numFmtId="0" fontId="0" fillId="35" borderId="14" xfId="0" applyFill="1" applyBorder="1" applyAlignment="1">
      <alignment/>
    </xf>
    <xf numFmtId="0" fontId="12" fillId="43" borderId="66" xfId="0" applyFont="1" applyFill="1" applyBorder="1" applyAlignment="1">
      <alignment/>
    </xf>
    <xf numFmtId="0" fontId="0" fillId="35" borderId="15" xfId="0" applyFill="1" applyBorder="1" applyAlignment="1">
      <alignment/>
    </xf>
    <xf numFmtId="0" fontId="12" fillId="43" borderId="17" xfId="0" applyFont="1" applyFill="1" applyBorder="1" applyAlignment="1">
      <alignment/>
    </xf>
    <xf numFmtId="0" fontId="8" fillId="35" borderId="21" xfId="0" applyFont="1" applyFill="1" applyBorder="1" applyAlignment="1">
      <alignment/>
    </xf>
    <xf numFmtId="0" fontId="0" fillId="35" borderId="18" xfId="0" applyFont="1" applyFill="1" applyBorder="1" applyAlignment="1">
      <alignment/>
    </xf>
    <xf numFmtId="0" fontId="8" fillId="35" borderId="25" xfId="0" applyFont="1" applyFill="1" applyBorder="1" applyAlignment="1">
      <alignment/>
    </xf>
    <xf numFmtId="0" fontId="4" fillId="35" borderId="36" xfId="0" applyFont="1" applyFill="1" applyBorder="1" applyAlignment="1">
      <alignment horizontal="center"/>
    </xf>
    <xf numFmtId="0" fontId="3" fillId="35" borderId="46" xfId="0" applyFont="1" applyFill="1" applyBorder="1" applyAlignment="1">
      <alignment/>
    </xf>
    <xf numFmtId="0" fontId="3" fillId="35" borderId="46" xfId="0" applyFont="1" applyFill="1" applyBorder="1" applyAlignment="1">
      <alignment horizontal="center"/>
    </xf>
    <xf numFmtId="0" fontId="8" fillId="35" borderId="45" xfId="0" applyFont="1" applyFill="1" applyBorder="1" applyAlignment="1">
      <alignment/>
    </xf>
    <xf numFmtId="0" fontId="0" fillId="35" borderId="32" xfId="0" applyFont="1" applyFill="1" applyBorder="1" applyAlignment="1">
      <alignment/>
    </xf>
    <xf numFmtId="0" fontId="4" fillId="40" borderId="14" xfId="0" applyFont="1" applyFill="1" applyBorder="1" applyAlignment="1">
      <alignment horizontal="center"/>
    </xf>
    <xf numFmtId="0" fontId="3" fillId="40" borderId="35" xfId="0" applyFont="1" applyFill="1" applyBorder="1" applyAlignment="1">
      <alignment/>
    </xf>
    <xf numFmtId="0" fontId="3" fillId="40" borderId="14" xfId="0" applyFont="1" applyFill="1" applyBorder="1" applyAlignment="1">
      <alignment/>
    </xf>
    <xf numFmtId="0" fontId="3" fillId="40" borderId="36" xfId="0" applyFont="1" applyFill="1" applyBorder="1" applyAlignment="1">
      <alignment/>
    </xf>
    <xf numFmtId="0" fontId="3" fillId="40" borderId="11" xfId="0" applyFont="1" applyFill="1" applyBorder="1" applyAlignment="1">
      <alignment/>
    </xf>
    <xf numFmtId="0" fontId="3" fillId="40" borderId="18" xfId="0" applyFont="1" applyFill="1" applyBorder="1" applyAlignment="1">
      <alignment/>
    </xf>
    <xf numFmtId="0" fontId="12" fillId="36" borderId="18" xfId="0" applyFont="1" applyFill="1" applyBorder="1" applyAlignment="1">
      <alignment/>
    </xf>
    <xf numFmtId="0" fontId="16" fillId="35" borderId="14" xfId="0" applyFont="1" applyFill="1" applyBorder="1" applyAlignment="1">
      <alignment horizontal="center"/>
    </xf>
    <xf numFmtId="0" fontId="12" fillId="45" borderId="64" xfId="0" applyFont="1" applyFill="1" applyBorder="1" applyAlignment="1">
      <alignment/>
    </xf>
    <xf numFmtId="0" fontId="5" fillId="35" borderId="75" xfId="0" applyFont="1" applyFill="1" applyBorder="1" applyAlignment="1">
      <alignment horizontal="center"/>
    </xf>
    <xf numFmtId="0" fontId="5" fillId="35" borderId="76" xfId="0" applyFont="1" applyFill="1" applyBorder="1" applyAlignment="1">
      <alignment horizontal="center"/>
    </xf>
    <xf numFmtId="0" fontId="5" fillId="35" borderId="62" xfId="0" applyFont="1" applyFill="1" applyBorder="1" applyAlignment="1">
      <alignment horizontal="center"/>
    </xf>
    <xf numFmtId="0" fontId="5" fillId="35" borderId="77" xfId="0" applyFont="1" applyFill="1" applyBorder="1" applyAlignment="1">
      <alignment horizontal="center"/>
    </xf>
    <xf numFmtId="0" fontId="12" fillId="36" borderId="37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11" fillId="3" borderId="0" xfId="0" applyFont="1" applyFill="1" applyBorder="1" applyAlignment="1">
      <alignment/>
    </xf>
    <xf numFmtId="0" fontId="0" fillId="3" borderId="57" xfId="0" applyFont="1" applyFill="1" applyBorder="1" applyAlignment="1">
      <alignment/>
    </xf>
    <xf numFmtId="0" fontId="1" fillId="3" borderId="30" xfId="0" applyFont="1" applyFill="1" applyBorder="1" applyAlignment="1">
      <alignment/>
    </xf>
    <xf numFmtId="0" fontId="1" fillId="3" borderId="0" xfId="0" applyFont="1" applyFill="1" applyAlignment="1">
      <alignment/>
    </xf>
    <xf numFmtId="0" fontId="11" fillId="3" borderId="0" xfId="0" applyFont="1" applyFill="1" applyAlignment="1">
      <alignment/>
    </xf>
    <xf numFmtId="0" fontId="0" fillId="3" borderId="0" xfId="0" applyFont="1" applyFill="1" applyBorder="1" applyAlignment="1">
      <alignment/>
    </xf>
    <xf numFmtId="0" fontId="0" fillId="3" borderId="63" xfId="0" applyFont="1" applyFill="1" applyBorder="1" applyAlignment="1">
      <alignment/>
    </xf>
    <xf numFmtId="0" fontId="0" fillId="3" borderId="25" xfId="0" applyFont="1" applyFill="1" applyBorder="1" applyAlignment="1">
      <alignment/>
    </xf>
    <xf numFmtId="0" fontId="0" fillId="3" borderId="63" xfId="0" applyFont="1" applyFill="1" applyBorder="1" applyAlignment="1">
      <alignment/>
    </xf>
    <xf numFmtId="0" fontId="0" fillId="3" borderId="57" xfId="0" applyFont="1" applyFill="1" applyBorder="1" applyAlignment="1">
      <alignment horizontal="center"/>
    </xf>
    <xf numFmtId="0" fontId="0" fillId="3" borderId="78" xfId="0" applyFont="1" applyFill="1" applyBorder="1" applyAlignment="1">
      <alignment/>
    </xf>
    <xf numFmtId="0" fontId="0" fillId="3" borderId="13" xfId="0" applyFont="1" applyFill="1" applyBorder="1" applyAlignment="1">
      <alignment/>
    </xf>
    <xf numFmtId="0" fontId="1" fillId="3" borderId="25" xfId="0" applyFont="1" applyFill="1" applyBorder="1" applyAlignment="1">
      <alignment/>
    </xf>
    <xf numFmtId="0" fontId="0" fillId="3" borderId="79" xfId="0" applyFont="1" applyFill="1" applyBorder="1" applyAlignment="1">
      <alignment/>
    </xf>
    <xf numFmtId="0" fontId="12" fillId="3" borderId="63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4" fillId="33" borderId="0" xfId="0" applyFont="1" applyFill="1" applyAlignment="1">
      <alignment horizontal="left"/>
    </xf>
    <xf numFmtId="0" fontId="10" fillId="33" borderId="0" xfId="0" applyFont="1" applyFill="1" applyAlignment="1">
      <alignment horizontal="left"/>
    </xf>
    <xf numFmtId="0" fontId="11" fillId="35" borderId="75" xfId="0" applyFont="1" applyFill="1" applyBorder="1" applyAlignment="1">
      <alignment horizontal="center"/>
    </xf>
    <xf numFmtId="0" fontId="11" fillId="35" borderId="78" xfId="0" applyFont="1" applyFill="1" applyBorder="1" applyAlignment="1">
      <alignment horizontal="center"/>
    </xf>
    <xf numFmtId="0" fontId="11" fillId="35" borderId="80" xfId="0" applyFont="1" applyFill="1" applyBorder="1" applyAlignment="1">
      <alignment horizontal="center"/>
    </xf>
    <xf numFmtId="0" fontId="13" fillId="13" borderId="17" xfId="0" applyFont="1" applyFill="1" applyBorder="1" applyAlignment="1">
      <alignment horizontal="center"/>
    </xf>
    <xf numFmtId="0" fontId="13" fillId="13" borderId="10" xfId="0" applyFont="1" applyFill="1" applyBorder="1" applyAlignment="1">
      <alignment horizontal="center"/>
    </xf>
    <xf numFmtId="0" fontId="13" fillId="13" borderId="13" xfId="0" applyFont="1" applyFill="1" applyBorder="1" applyAlignment="1">
      <alignment horizontal="center"/>
    </xf>
    <xf numFmtId="0" fontId="11" fillId="35" borderId="23" xfId="0" applyFont="1" applyFill="1" applyBorder="1" applyAlignment="1">
      <alignment horizontal="center"/>
    </xf>
    <xf numFmtId="0" fontId="11" fillId="35" borderId="14" xfId="0" applyFont="1" applyFill="1" applyBorder="1" applyAlignment="1">
      <alignment horizontal="center"/>
    </xf>
    <xf numFmtId="0" fontId="11" fillId="35" borderId="15" xfId="0" applyFont="1" applyFill="1" applyBorder="1" applyAlignment="1">
      <alignment horizontal="center"/>
    </xf>
    <xf numFmtId="0" fontId="11" fillId="35" borderId="58" xfId="0" applyFont="1" applyFill="1" applyBorder="1" applyAlignment="1">
      <alignment horizontal="center"/>
    </xf>
    <xf numFmtId="0" fontId="11" fillId="35" borderId="61" xfId="0" applyFont="1" applyFill="1" applyBorder="1" applyAlignment="1">
      <alignment horizontal="center"/>
    </xf>
    <xf numFmtId="0" fontId="11" fillId="35" borderId="57" xfId="0" applyFont="1" applyFill="1" applyBorder="1" applyAlignment="1">
      <alignment horizontal="center"/>
    </xf>
    <xf numFmtId="0" fontId="11" fillId="35" borderId="81" xfId="0" applyFont="1" applyFill="1" applyBorder="1" applyAlignment="1">
      <alignment horizontal="center"/>
    </xf>
    <xf numFmtId="0" fontId="17" fillId="35" borderId="58" xfId="0" applyFont="1" applyFill="1" applyBorder="1" applyAlignment="1">
      <alignment horizontal="center"/>
    </xf>
    <xf numFmtId="0" fontId="17" fillId="35" borderId="61" xfId="0" applyFont="1" applyFill="1" applyBorder="1" applyAlignment="1">
      <alignment horizontal="center"/>
    </xf>
    <xf numFmtId="0" fontId="17" fillId="35" borderId="72" xfId="0" applyFont="1" applyFill="1" applyBorder="1" applyAlignment="1">
      <alignment horizontal="center"/>
    </xf>
    <xf numFmtId="0" fontId="11" fillId="35" borderId="25" xfId="0" applyFont="1" applyFill="1" applyBorder="1" applyAlignment="1">
      <alignment horizontal="center"/>
    </xf>
    <xf numFmtId="0" fontId="11" fillId="35" borderId="82" xfId="0" applyFont="1" applyFill="1" applyBorder="1" applyAlignment="1">
      <alignment horizontal="center"/>
    </xf>
    <xf numFmtId="0" fontId="1" fillId="35" borderId="79" xfId="0" applyFont="1" applyFill="1" applyBorder="1" applyAlignment="1">
      <alignment horizontal="right" vertical="center" textRotation="90"/>
    </xf>
    <xf numFmtId="0" fontId="1" fillId="35" borderId="83" xfId="0" applyFont="1" applyFill="1" applyBorder="1" applyAlignment="1">
      <alignment horizontal="right" vertical="center" textRotation="90"/>
    </xf>
    <xf numFmtId="0" fontId="1" fillId="35" borderId="84" xfId="0" applyFont="1" applyFill="1" applyBorder="1" applyAlignment="1">
      <alignment horizontal="right" vertical="center" textRotation="90"/>
    </xf>
    <xf numFmtId="0" fontId="1" fillId="35" borderId="34" xfId="0" applyFont="1" applyFill="1" applyBorder="1" applyAlignment="1">
      <alignment horizontal="right" vertical="center" textRotation="90"/>
    </xf>
    <xf numFmtId="0" fontId="1" fillId="35" borderId="39" xfId="0" applyFont="1" applyFill="1" applyBorder="1" applyAlignment="1">
      <alignment horizontal="right" vertical="center" textRotation="90"/>
    </xf>
    <xf numFmtId="0" fontId="13" fillId="13" borderId="35" xfId="0" applyFont="1" applyFill="1" applyBorder="1" applyAlignment="1">
      <alignment horizontal="center"/>
    </xf>
    <xf numFmtId="0" fontId="13" fillId="13" borderId="16" xfId="0" applyFont="1" applyFill="1" applyBorder="1" applyAlignment="1">
      <alignment horizontal="center"/>
    </xf>
    <xf numFmtId="0" fontId="2" fillId="13" borderId="16" xfId="0" applyFont="1" applyFill="1" applyBorder="1" applyAlignment="1">
      <alignment horizontal="center"/>
    </xf>
    <xf numFmtId="0" fontId="2" fillId="13" borderId="25" xfId="0" applyFont="1" applyFill="1" applyBorder="1" applyAlignment="1">
      <alignment horizontal="center"/>
    </xf>
    <xf numFmtId="0" fontId="2" fillId="13" borderId="63" xfId="0" applyFont="1" applyFill="1" applyBorder="1" applyAlignment="1">
      <alignment horizontal="center"/>
    </xf>
    <xf numFmtId="0" fontId="2" fillId="13" borderId="57" xfId="0" applyFont="1" applyFill="1" applyBorder="1" applyAlignment="1">
      <alignment horizontal="center"/>
    </xf>
    <xf numFmtId="0" fontId="13" fillId="33" borderId="69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1" fillId="35" borderId="85" xfId="0" applyFont="1" applyFill="1" applyBorder="1" applyAlignment="1">
      <alignment horizontal="right" vertical="center" textRotation="90"/>
    </xf>
    <xf numFmtId="0" fontId="1" fillId="35" borderId="75" xfId="0" applyFont="1" applyFill="1" applyBorder="1" applyAlignment="1">
      <alignment horizontal="right" vertical="center" textRotation="90"/>
    </xf>
    <xf numFmtId="0" fontId="1" fillId="35" borderId="62" xfId="0" applyFont="1" applyFill="1" applyBorder="1" applyAlignment="1">
      <alignment horizontal="right" vertical="center" textRotation="90"/>
    </xf>
    <xf numFmtId="0" fontId="1" fillId="35" borderId="50" xfId="0" applyFont="1" applyFill="1" applyBorder="1" applyAlignment="1">
      <alignment horizontal="center"/>
    </xf>
    <xf numFmtId="0" fontId="1" fillId="33" borderId="59" xfId="0" applyFont="1" applyFill="1" applyBorder="1" applyAlignment="1">
      <alignment horizontal="center"/>
    </xf>
    <xf numFmtId="0" fontId="1" fillId="33" borderId="86" xfId="0" applyFont="1" applyFill="1" applyBorder="1" applyAlignment="1">
      <alignment horizontal="center"/>
    </xf>
    <xf numFmtId="0" fontId="1" fillId="33" borderId="70" xfId="0" applyFont="1" applyFill="1" applyBorder="1" applyAlignment="1">
      <alignment horizontal="center"/>
    </xf>
    <xf numFmtId="0" fontId="1" fillId="33" borderId="57" xfId="0" applyFont="1" applyFill="1" applyBorder="1" applyAlignment="1">
      <alignment horizontal="center"/>
    </xf>
    <xf numFmtId="0" fontId="1" fillId="33" borderId="54" xfId="0" applyFont="1" applyFill="1" applyBorder="1" applyAlignment="1">
      <alignment horizontal="center"/>
    </xf>
    <xf numFmtId="0" fontId="20" fillId="35" borderId="77" xfId="0" applyFont="1" applyFill="1" applyBorder="1" applyAlignment="1">
      <alignment horizontal="center"/>
    </xf>
    <xf numFmtId="0" fontId="20" fillId="35" borderId="25" xfId="0" applyFont="1" applyFill="1" applyBorder="1" applyAlignment="1">
      <alignment horizontal="center"/>
    </xf>
    <xf numFmtId="0" fontId="20" fillId="35" borderId="82" xfId="0" applyFont="1" applyFill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1" fillId="36" borderId="62" xfId="0" applyFont="1" applyFill="1" applyBorder="1" applyAlignment="1">
      <alignment horizontal="center"/>
    </xf>
    <xf numFmtId="0" fontId="1" fillId="36" borderId="63" xfId="0" applyFont="1" applyFill="1" applyBorder="1" applyAlignment="1">
      <alignment horizontal="center"/>
    </xf>
    <xf numFmtId="0" fontId="1" fillId="36" borderId="87" xfId="0" applyFont="1" applyFill="1" applyBorder="1" applyAlignment="1">
      <alignment horizontal="center"/>
    </xf>
    <xf numFmtId="0" fontId="65" fillId="33" borderId="0" xfId="0" applyFont="1" applyFill="1" applyAlignment="1">
      <alignment horizontal="left"/>
    </xf>
    <xf numFmtId="0" fontId="2" fillId="13" borderId="62" xfId="0" applyFont="1" applyFill="1" applyBorder="1" applyAlignment="1">
      <alignment horizontal="center"/>
    </xf>
    <xf numFmtId="0" fontId="11" fillId="36" borderId="62" xfId="0" applyFont="1" applyFill="1" applyBorder="1" applyAlignment="1">
      <alignment horizontal="center"/>
    </xf>
    <xf numFmtId="0" fontId="11" fillId="36" borderId="63" xfId="0" applyFont="1" applyFill="1" applyBorder="1" applyAlignment="1">
      <alignment horizontal="center"/>
    </xf>
    <xf numFmtId="0" fontId="11" fillId="36" borderId="77" xfId="0" applyFont="1" applyFill="1" applyBorder="1" applyAlignment="1">
      <alignment horizontal="center"/>
    </xf>
    <xf numFmtId="0" fontId="11" fillId="36" borderId="25" xfId="0" applyFont="1" applyFill="1" applyBorder="1" applyAlignment="1">
      <alignment horizontal="center"/>
    </xf>
    <xf numFmtId="0" fontId="11" fillId="36" borderId="87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1" fillId="36" borderId="75" xfId="0" applyFont="1" applyFill="1" applyBorder="1" applyAlignment="1">
      <alignment horizontal="center"/>
    </xf>
    <xf numFmtId="0" fontId="11" fillId="36" borderId="78" xfId="0" applyFont="1" applyFill="1" applyBorder="1" applyAlignment="1">
      <alignment horizontal="center"/>
    </xf>
    <xf numFmtId="0" fontId="11" fillId="36" borderId="80" xfId="0" applyFont="1" applyFill="1" applyBorder="1" applyAlignment="1">
      <alignment horizontal="center"/>
    </xf>
    <xf numFmtId="0" fontId="11" fillId="36" borderId="82" xfId="0" applyFont="1" applyFill="1" applyBorder="1" applyAlignment="1">
      <alignment horizontal="center"/>
    </xf>
    <xf numFmtId="0" fontId="1" fillId="33" borderId="71" xfId="0" applyFont="1" applyFill="1" applyBorder="1" applyAlignment="1">
      <alignment horizontal="center"/>
    </xf>
    <xf numFmtId="0" fontId="1" fillId="33" borderId="41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1" fillId="36" borderId="76" xfId="0" applyFont="1" applyFill="1" applyBorder="1" applyAlignment="1">
      <alignment horizontal="center"/>
    </xf>
    <xf numFmtId="0" fontId="11" fillId="36" borderId="57" xfId="0" applyFont="1" applyFill="1" applyBorder="1" applyAlignment="1">
      <alignment horizontal="center"/>
    </xf>
    <xf numFmtId="0" fontId="11" fillId="36" borderId="81" xfId="0" applyFont="1" applyFill="1" applyBorder="1" applyAlignment="1">
      <alignment horizontal="center"/>
    </xf>
    <xf numFmtId="0" fontId="16" fillId="35" borderId="23" xfId="0" applyFont="1" applyFill="1" applyBorder="1" applyAlignment="1">
      <alignment horizontal="center"/>
    </xf>
    <xf numFmtId="0" fontId="16" fillId="35" borderId="14" xfId="0" applyFont="1" applyFill="1" applyBorder="1" applyAlignment="1">
      <alignment horizontal="center"/>
    </xf>
    <xf numFmtId="0" fontId="16" fillId="35" borderId="15" xfId="0" applyFont="1" applyFill="1" applyBorder="1" applyAlignment="1">
      <alignment horizontal="center"/>
    </xf>
    <xf numFmtId="0" fontId="1" fillId="0" borderId="21" xfId="0" applyFont="1" applyBorder="1" applyAlignment="1">
      <alignment horizontal="right" vertical="center" textRotation="90"/>
    </xf>
    <xf numFmtId="0" fontId="1" fillId="0" borderId="17" xfId="0" applyFont="1" applyBorder="1" applyAlignment="1">
      <alignment horizontal="right" vertical="center" textRotation="90"/>
    </xf>
    <xf numFmtId="0" fontId="1" fillId="0" borderId="23" xfId="0" applyFont="1" applyBorder="1" applyAlignment="1">
      <alignment horizontal="right" vertical="center" textRotation="9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42" xfId="0" applyFont="1" applyBorder="1" applyAlignment="1">
      <alignment horizontal="right" vertical="center" textRotation="90"/>
    </xf>
    <xf numFmtId="0" fontId="1" fillId="0" borderId="73" xfId="0" applyFont="1" applyBorder="1" applyAlignment="1">
      <alignment horizontal="right" vertical="center" textRotation="90"/>
    </xf>
    <xf numFmtId="0" fontId="1" fillId="0" borderId="67" xfId="0" applyFont="1" applyBorder="1" applyAlignment="1">
      <alignment horizontal="right" vertical="center" textRotation="90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62</xdr:col>
      <xdr:colOff>0</xdr:colOff>
      <xdr:row>24</xdr:row>
      <xdr:rowOff>142875</xdr:rowOff>
    </xdr:from>
    <xdr:to>
      <xdr:col>56</xdr:col>
      <xdr:colOff>0</xdr:colOff>
      <xdr:row>24</xdr:row>
      <xdr:rowOff>142875</xdr:rowOff>
    </xdr:to>
    <xdr:sp>
      <xdr:nvSpPr>
        <xdr:cNvPr id="1" name="Line 121"/>
        <xdr:cNvSpPr>
          <a:spLocks/>
        </xdr:cNvSpPr>
      </xdr:nvSpPr>
      <xdr:spPr>
        <a:xfrm>
          <a:off x="47967900" y="515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104775</xdr:rowOff>
    </xdr:from>
    <xdr:to>
      <xdr:col>56</xdr:col>
      <xdr:colOff>0</xdr:colOff>
      <xdr:row>6</xdr:row>
      <xdr:rowOff>104775</xdr:rowOff>
    </xdr:to>
    <xdr:sp>
      <xdr:nvSpPr>
        <xdr:cNvPr id="2" name="Line 148"/>
        <xdr:cNvSpPr>
          <a:spLocks/>
        </xdr:cNvSpPr>
      </xdr:nvSpPr>
      <xdr:spPr>
        <a:xfrm>
          <a:off x="47967900" y="138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8</xdr:row>
      <xdr:rowOff>85725</xdr:rowOff>
    </xdr:from>
    <xdr:to>
      <xdr:col>56</xdr:col>
      <xdr:colOff>0</xdr:colOff>
      <xdr:row>8</xdr:row>
      <xdr:rowOff>95250</xdr:rowOff>
    </xdr:to>
    <xdr:sp>
      <xdr:nvSpPr>
        <xdr:cNvPr id="3" name="Line 149"/>
        <xdr:cNvSpPr>
          <a:spLocks/>
        </xdr:cNvSpPr>
      </xdr:nvSpPr>
      <xdr:spPr>
        <a:xfrm>
          <a:off x="47967900" y="1819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14</xdr:row>
      <xdr:rowOff>76200</xdr:rowOff>
    </xdr:from>
    <xdr:to>
      <xdr:col>56</xdr:col>
      <xdr:colOff>0</xdr:colOff>
      <xdr:row>14</xdr:row>
      <xdr:rowOff>76200</xdr:rowOff>
    </xdr:to>
    <xdr:sp>
      <xdr:nvSpPr>
        <xdr:cNvPr id="4" name="Line 162"/>
        <xdr:cNvSpPr>
          <a:spLocks/>
        </xdr:cNvSpPr>
      </xdr:nvSpPr>
      <xdr:spPr>
        <a:xfrm>
          <a:off x="47967900" y="305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9</xdr:row>
      <xdr:rowOff>85725</xdr:rowOff>
    </xdr:from>
    <xdr:to>
      <xdr:col>56</xdr:col>
      <xdr:colOff>0</xdr:colOff>
      <xdr:row>9</xdr:row>
      <xdr:rowOff>104775</xdr:rowOff>
    </xdr:to>
    <xdr:sp>
      <xdr:nvSpPr>
        <xdr:cNvPr id="5" name="Line 177"/>
        <xdr:cNvSpPr>
          <a:spLocks/>
        </xdr:cNvSpPr>
      </xdr:nvSpPr>
      <xdr:spPr>
        <a:xfrm flipV="1">
          <a:off x="47967900" y="20193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19</xdr:row>
      <xdr:rowOff>95250</xdr:rowOff>
    </xdr:from>
    <xdr:to>
      <xdr:col>56</xdr:col>
      <xdr:colOff>0</xdr:colOff>
      <xdr:row>19</xdr:row>
      <xdr:rowOff>95250</xdr:rowOff>
    </xdr:to>
    <xdr:sp>
      <xdr:nvSpPr>
        <xdr:cNvPr id="6" name="Line 178"/>
        <xdr:cNvSpPr>
          <a:spLocks/>
        </xdr:cNvSpPr>
      </xdr:nvSpPr>
      <xdr:spPr>
        <a:xfrm>
          <a:off x="47967900" y="404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9</xdr:row>
      <xdr:rowOff>95250</xdr:rowOff>
    </xdr:from>
    <xdr:to>
      <xdr:col>56</xdr:col>
      <xdr:colOff>0</xdr:colOff>
      <xdr:row>9</xdr:row>
      <xdr:rowOff>104775</xdr:rowOff>
    </xdr:to>
    <xdr:sp>
      <xdr:nvSpPr>
        <xdr:cNvPr id="7" name="Line 182"/>
        <xdr:cNvSpPr>
          <a:spLocks/>
        </xdr:cNvSpPr>
      </xdr:nvSpPr>
      <xdr:spPr>
        <a:xfrm flipV="1">
          <a:off x="47967900" y="202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19</xdr:row>
      <xdr:rowOff>76200</xdr:rowOff>
    </xdr:from>
    <xdr:to>
      <xdr:col>56</xdr:col>
      <xdr:colOff>0</xdr:colOff>
      <xdr:row>19</xdr:row>
      <xdr:rowOff>85725</xdr:rowOff>
    </xdr:to>
    <xdr:sp>
      <xdr:nvSpPr>
        <xdr:cNvPr id="8" name="Line 187"/>
        <xdr:cNvSpPr>
          <a:spLocks/>
        </xdr:cNvSpPr>
      </xdr:nvSpPr>
      <xdr:spPr>
        <a:xfrm>
          <a:off x="47967900" y="4029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14</xdr:row>
      <xdr:rowOff>95250</xdr:rowOff>
    </xdr:from>
    <xdr:to>
      <xdr:col>56</xdr:col>
      <xdr:colOff>0</xdr:colOff>
      <xdr:row>14</xdr:row>
      <xdr:rowOff>104775</xdr:rowOff>
    </xdr:to>
    <xdr:sp>
      <xdr:nvSpPr>
        <xdr:cNvPr id="9" name="Line 188"/>
        <xdr:cNvSpPr>
          <a:spLocks/>
        </xdr:cNvSpPr>
      </xdr:nvSpPr>
      <xdr:spPr>
        <a:xfrm>
          <a:off x="47967900" y="30765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4</xdr:row>
      <xdr:rowOff>95250</xdr:rowOff>
    </xdr:from>
    <xdr:to>
      <xdr:col>56</xdr:col>
      <xdr:colOff>0</xdr:colOff>
      <xdr:row>4</xdr:row>
      <xdr:rowOff>104775</xdr:rowOff>
    </xdr:to>
    <xdr:sp>
      <xdr:nvSpPr>
        <xdr:cNvPr id="10" name="Line 189"/>
        <xdr:cNvSpPr>
          <a:spLocks/>
        </xdr:cNvSpPr>
      </xdr:nvSpPr>
      <xdr:spPr>
        <a:xfrm flipV="1">
          <a:off x="47967900" y="885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16</xdr:row>
      <xdr:rowOff>76200</xdr:rowOff>
    </xdr:from>
    <xdr:to>
      <xdr:col>56</xdr:col>
      <xdr:colOff>0</xdr:colOff>
      <xdr:row>16</xdr:row>
      <xdr:rowOff>76200</xdr:rowOff>
    </xdr:to>
    <xdr:sp>
      <xdr:nvSpPr>
        <xdr:cNvPr id="11" name="Line 191"/>
        <xdr:cNvSpPr>
          <a:spLocks/>
        </xdr:cNvSpPr>
      </xdr:nvSpPr>
      <xdr:spPr>
        <a:xfrm>
          <a:off x="4796790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11</xdr:row>
      <xdr:rowOff>85725</xdr:rowOff>
    </xdr:from>
    <xdr:to>
      <xdr:col>56</xdr:col>
      <xdr:colOff>0</xdr:colOff>
      <xdr:row>11</xdr:row>
      <xdr:rowOff>95250</xdr:rowOff>
    </xdr:to>
    <xdr:sp>
      <xdr:nvSpPr>
        <xdr:cNvPr id="12" name="Line 192"/>
        <xdr:cNvSpPr>
          <a:spLocks/>
        </xdr:cNvSpPr>
      </xdr:nvSpPr>
      <xdr:spPr>
        <a:xfrm>
          <a:off x="47967900" y="24288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3</xdr:row>
      <xdr:rowOff>114300</xdr:rowOff>
    </xdr:from>
    <xdr:to>
      <xdr:col>56</xdr:col>
      <xdr:colOff>0</xdr:colOff>
      <xdr:row>3</xdr:row>
      <xdr:rowOff>133350</xdr:rowOff>
    </xdr:to>
    <xdr:sp>
      <xdr:nvSpPr>
        <xdr:cNvPr id="13" name="Line 193"/>
        <xdr:cNvSpPr>
          <a:spLocks/>
        </xdr:cNvSpPr>
      </xdr:nvSpPr>
      <xdr:spPr>
        <a:xfrm flipV="1">
          <a:off x="47967900" y="6667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3</xdr:row>
      <xdr:rowOff>123825</xdr:rowOff>
    </xdr:from>
    <xdr:to>
      <xdr:col>56</xdr:col>
      <xdr:colOff>0</xdr:colOff>
      <xdr:row>3</xdr:row>
      <xdr:rowOff>123825</xdr:rowOff>
    </xdr:to>
    <xdr:sp>
      <xdr:nvSpPr>
        <xdr:cNvPr id="14" name="Line 196"/>
        <xdr:cNvSpPr>
          <a:spLocks/>
        </xdr:cNvSpPr>
      </xdr:nvSpPr>
      <xdr:spPr>
        <a:xfrm>
          <a:off x="47967900" y="67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29</xdr:row>
      <xdr:rowOff>104775</xdr:rowOff>
    </xdr:from>
    <xdr:to>
      <xdr:col>56</xdr:col>
      <xdr:colOff>0</xdr:colOff>
      <xdr:row>29</xdr:row>
      <xdr:rowOff>104775</xdr:rowOff>
    </xdr:to>
    <xdr:sp>
      <xdr:nvSpPr>
        <xdr:cNvPr id="15" name="Line 209"/>
        <xdr:cNvSpPr>
          <a:spLocks/>
        </xdr:cNvSpPr>
      </xdr:nvSpPr>
      <xdr:spPr>
        <a:xfrm>
          <a:off x="47967900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3</xdr:row>
      <xdr:rowOff>114300</xdr:rowOff>
    </xdr:from>
    <xdr:to>
      <xdr:col>56</xdr:col>
      <xdr:colOff>0</xdr:colOff>
      <xdr:row>3</xdr:row>
      <xdr:rowOff>123825</xdr:rowOff>
    </xdr:to>
    <xdr:sp>
      <xdr:nvSpPr>
        <xdr:cNvPr id="16" name="Line 233"/>
        <xdr:cNvSpPr>
          <a:spLocks/>
        </xdr:cNvSpPr>
      </xdr:nvSpPr>
      <xdr:spPr>
        <a:xfrm flipV="1">
          <a:off x="47967900" y="6667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3</xdr:row>
      <xdr:rowOff>114300</xdr:rowOff>
    </xdr:from>
    <xdr:to>
      <xdr:col>56</xdr:col>
      <xdr:colOff>0</xdr:colOff>
      <xdr:row>3</xdr:row>
      <xdr:rowOff>123825</xdr:rowOff>
    </xdr:to>
    <xdr:sp>
      <xdr:nvSpPr>
        <xdr:cNvPr id="17" name="Line 244"/>
        <xdr:cNvSpPr>
          <a:spLocks/>
        </xdr:cNvSpPr>
      </xdr:nvSpPr>
      <xdr:spPr>
        <a:xfrm>
          <a:off x="47967900" y="6667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14</xdr:row>
      <xdr:rowOff>76200</xdr:rowOff>
    </xdr:from>
    <xdr:to>
      <xdr:col>56</xdr:col>
      <xdr:colOff>0</xdr:colOff>
      <xdr:row>14</xdr:row>
      <xdr:rowOff>85725</xdr:rowOff>
    </xdr:to>
    <xdr:sp>
      <xdr:nvSpPr>
        <xdr:cNvPr id="18" name="Line 287"/>
        <xdr:cNvSpPr>
          <a:spLocks/>
        </xdr:cNvSpPr>
      </xdr:nvSpPr>
      <xdr:spPr>
        <a:xfrm>
          <a:off x="47967900" y="30575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14</xdr:row>
      <xdr:rowOff>85725</xdr:rowOff>
    </xdr:from>
    <xdr:to>
      <xdr:col>56</xdr:col>
      <xdr:colOff>0</xdr:colOff>
      <xdr:row>14</xdr:row>
      <xdr:rowOff>95250</xdr:rowOff>
    </xdr:to>
    <xdr:sp>
      <xdr:nvSpPr>
        <xdr:cNvPr id="19" name="Line 314"/>
        <xdr:cNvSpPr>
          <a:spLocks/>
        </xdr:cNvSpPr>
      </xdr:nvSpPr>
      <xdr:spPr>
        <a:xfrm flipV="1">
          <a:off x="47967900" y="30670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14</xdr:row>
      <xdr:rowOff>76200</xdr:rowOff>
    </xdr:from>
    <xdr:to>
      <xdr:col>56</xdr:col>
      <xdr:colOff>0</xdr:colOff>
      <xdr:row>14</xdr:row>
      <xdr:rowOff>85725</xdr:rowOff>
    </xdr:to>
    <xdr:sp>
      <xdr:nvSpPr>
        <xdr:cNvPr id="20" name="Line 356"/>
        <xdr:cNvSpPr>
          <a:spLocks/>
        </xdr:cNvSpPr>
      </xdr:nvSpPr>
      <xdr:spPr>
        <a:xfrm>
          <a:off x="47967900" y="30575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24</xdr:row>
      <xdr:rowOff>76200</xdr:rowOff>
    </xdr:from>
    <xdr:to>
      <xdr:col>56</xdr:col>
      <xdr:colOff>0</xdr:colOff>
      <xdr:row>24</xdr:row>
      <xdr:rowOff>85725</xdr:rowOff>
    </xdr:to>
    <xdr:sp>
      <xdr:nvSpPr>
        <xdr:cNvPr id="21" name="Line 429"/>
        <xdr:cNvSpPr>
          <a:spLocks/>
        </xdr:cNvSpPr>
      </xdr:nvSpPr>
      <xdr:spPr>
        <a:xfrm flipV="1">
          <a:off x="47967900" y="5086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14</xdr:row>
      <xdr:rowOff>66675</xdr:rowOff>
    </xdr:from>
    <xdr:to>
      <xdr:col>56</xdr:col>
      <xdr:colOff>0</xdr:colOff>
      <xdr:row>14</xdr:row>
      <xdr:rowOff>66675</xdr:rowOff>
    </xdr:to>
    <xdr:sp>
      <xdr:nvSpPr>
        <xdr:cNvPr id="22" name="Line 464"/>
        <xdr:cNvSpPr>
          <a:spLocks/>
        </xdr:cNvSpPr>
      </xdr:nvSpPr>
      <xdr:spPr>
        <a:xfrm>
          <a:off x="47967900" y="30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95250</xdr:rowOff>
    </xdr:from>
    <xdr:to>
      <xdr:col>56</xdr:col>
      <xdr:colOff>0</xdr:colOff>
      <xdr:row>6</xdr:row>
      <xdr:rowOff>95250</xdr:rowOff>
    </xdr:to>
    <xdr:sp>
      <xdr:nvSpPr>
        <xdr:cNvPr id="23" name="Line 848"/>
        <xdr:cNvSpPr>
          <a:spLocks/>
        </xdr:cNvSpPr>
      </xdr:nvSpPr>
      <xdr:spPr>
        <a:xfrm>
          <a:off x="47967900" y="137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19</xdr:row>
      <xdr:rowOff>85725</xdr:rowOff>
    </xdr:from>
    <xdr:to>
      <xdr:col>56</xdr:col>
      <xdr:colOff>0</xdr:colOff>
      <xdr:row>19</xdr:row>
      <xdr:rowOff>95250</xdr:rowOff>
    </xdr:to>
    <xdr:sp>
      <xdr:nvSpPr>
        <xdr:cNvPr id="24" name="Line 870"/>
        <xdr:cNvSpPr>
          <a:spLocks/>
        </xdr:cNvSpPr>
      </xdr:nvSpPr>
      <xdr:spPr>
        <a:xfrm flipV="1">
          <a:off x="47967900" y="40386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19</xdr:row>
      <xdr:rowOff>76200</xdr:rowOff>
    </xdr:from>
    <xdr:to>
      <xdr:col>56</xdr:col>
      <xdr:colOff>0</xdr:colOff>
      <xdr:row>19</xdr:row>
      <xdr:rowOff>85725</xdr:rowOff>
    </xdr:to>
    <xdr:sp>
      <xdr:nvSpPr>
        <xdr:cNvPr id="25" name="Line 871"/>
        <xdr:cNvSpPr>
          <a:spLocks/>
        </xdr:cNvSpPr>
      </xdr:nvSpPr>
      <xdr:spPr>
        <a:xfrm flipV="1">
          <a:off x="47967900" y="4029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24</xdr:row>
      <xdr:rowOff>85725</xdr:rowOff>
    </xdr:from>
    <xdr:to>
      <xdr:col>56</xdr:col>
      <xdr:colOff>0</xdr:colOff>
      <xdr:row>24</xdr:row>
      <xdr:rowOff>85725</xdr:rowOff>
    </xdr:to>
    <xdr:sp>
      <xdr:nvSpPr>
        <xdr:cNvPr id="26" name="Line 872"/>
        <xdr:cNvSpPr>
          <a:spLocks/>
        </xdr:cNvSpPr>
      </xdr:nvSpPr>
      <xdr:spPr>
        <a:xfrm>
          <a:off x="47967900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29</xdr:row>
      <xdr:rowOff>76200</xdr:rowOff>
    </xdr:from>
    <xdr:to>
      <xdr:col>56</xdr:col>
      <xdr:colOff>0</xdr:colOff>
      <xdr:row>29</xdr:row>
      <xdr:rowOff>95250</xdr:rowOff>
    </xdr:to>
    <xdr:sp>
      <xdr:nvSpPr>
        <xdr:cNvPr id="27" name="Line 874"/>
        <xdr:cNvSpPr>
          <a:spLocks/>
        </xdr:cNvSpPr>
      </xdr:nvSpPr>
      <xdr:spPr>
        <a:xfrm flipV="1">
          <a:off x="47967900" y="61436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25</xdr:row>
      <xdr:rowOff>95250</xdr:rowOff>
    </xdr:from>
    <xdr:to>
      <xdr:col>56</xdr:col>
      <xdr:colOff>0</xdr:colOff>
      <xdr:row>25</xdr:row>
      <xdr:rowOff>95250</xdr:rowOff>
    </xdr:to>
    <xdr:sp>
      <xdr:nvSpPr>
        <xdr:cNvPr id="28" name="Line 875"/>
        <xdr:cNvSpPr>
          <a:spLocks/>
        </xdr:cNvSpPr>
      </xdr:nvSpPr>
      <xdr:spPr>
        <a:xfrm>
          <a:off x="47967900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19</xdr:row>
      <xdr:rowOff>76200</xdr:rowOff>
    </xdr:from>
    <xdr:to>
      <xdr:col>56</xdr:col>
      <xdr:colOff>0</xdr:colOff>
      <xdr:row>19</xdr:row>
      <xdr:rowOff>95250</xdr:rowOff>
    </xdr:to>
    <xdr:sp>
      <xdr:nvSpPr>
        <xdr:cNvPr id="29" name="Line 876"/>
        <xdr:cNvSpPr>
          <a:spLocks/>
        </xdr:cNvSpPr>
      </xdr:nvSpPr>
      <xdr:spPr>
        <a:xfrm flipV="1">
          <a:off x="47967900" y="40290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16</xdr:row>
      <xdr:rowOff>76200</xdr:rowOff>
    </xdr:from>
    <xdr:to>
      <xdr:col>56</xdr:col>
      <xdr:colOff>0</xdr:colOff>
      <xdr:row>16</xdr:row>
      <xdr:rowOff>95250</xdr:rowOff>
    </xdr:to>
    <xdr:sp>
      <xdr:nvSpPr>
        <xdr:cNvPr id="30" name="Line 883"/>
        <xdr:cNvSpPr>
          <a:spLocks/>
        </xdr:cNvSpPr>
      </xdr:nvSpPr>
      <xdr:spPr>
        <a:xfrm>
          <a:off x="47967900" y="34194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4</xdr:row>
      <xdr:rowOff>142875</xdr:rowOff>
    </xdr:from>
    <xdr:to>
      <xdr:col>56</xdr:col>
      <xdr:colOff>0</xdr:colOff>
      <xdr:row>4</xdr:row>
      <xdr:rowOff>142875</xdr:rowOff>
    </xdr:to>
    <xdr:sp>
      <xdr:nvSpPr>
        <xdr:cNvPr id="31" name="Line 890"/>
        <xdr:cNvSpPr>
          <a:spLocks/>
        </xdr:cNvSpPr>
      </xdr:nvSpPr>
      <xdr:spPr>
        <a:xfrm>
          <a:off x="47967900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19</xdr:row>
      <xdr:rowOff>95250</xdr:rowOff>
    </xdr:from>
    <xdr:to>
      <xdr:col>56</xdr:col>
      <xdr:colOff>0</xdr:colOff>
      <xdr:row>19</xdr:row>
      <xdr:rowOff>104775</xdr:rowOff>
    </xdr:to>
    <xdr:sp>
      <xdr:nvSpPr>
        <xdr:cNvPr id="32" name="Line 891"/>
        <xdr:cNvSpPr>
          <a:spLocks/>
        </xdr:cNvSpPr>
      </xdr:nvSpPr>
      <xdr:spPr>
        <a:xfrm>
          <a:off x="47967900" y="40481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24</xdr:row>
      <xdr:rowOff>76200</xdr:rowOff>
    </xdr:from>
    <xdr:to>
      <xdr:col>56</xdr:col>
      <xdr:colOff>0</xdr:colOff>
      <xdr:row>24</xdr:row>
      <xdr:rowOff>76200</xdr:rowOff>
    </xdr:to>
    <xdr:sp>
      <xdr:nvSpPr>
        <xdr:cNvPr id="33" name="Line 892"/>
        <xdr:cNvSpPr>
          <a:spLocks/>
        </xdr:cNvSpPr>
      </xdr:nvSpPr>
      <xdr:spPr>
        <a:xfrm>
          <a:off x="47967900" y="508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29</xdr:row>
      <xdr:rowOff>85725</xdr:rowOff>
    </xdr:from>
    <xdr:to>
      <xdr:col>56</xdr:col>
      <xdr:colOff>0</xdr:colOff>
      <xdr:row>29</xdr:row>
      <xdr:rowOff>95250</xdr:rowOff>
    </xdr:to>
    <xdr:sp>
      <xdr:nvSpPr>
        <xdr:cNvPr id="34" name="Line 893"/>
        <xdr:cNvSpPr>
          <a:spLocks/>
        </xdr:cNvSpPr>
      </xdr:nvSpPr>
      <xdr:spPr>
        <a:xfrm>
          <a:off x="47967900" y="61531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29</xdr:row>
      <xdr:rowOff>76200</xdr:rowOff>
    </xdr:from>
    <xdr:to>
      <xdr:col>56</xdr:col>
      <xdr:colOff>0</xdr:colOff>
      <xdr:row>29</xdr:row>
      <xdr:rowOff>76200</xdr:rowOff>
    </xdr:to>
    <xdr:sp>
      <xdr:nvSpPr>
        <xdr:cNvPr id="35" name="Line 895"/>
        <xdr:cNvSpPr>
          <a:spLocks/>
        </xdr:cNvSpPr>
      </xdr:nvSpPr>
      <xdr:spPr>
        <a:xfrm>
          <a:off x="47967900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29</xdr:row>
      <xdr:rowOff>104775</xdr:rowOff>
    </xdr:from>
    <xdr:to>
      <xdr:col>56</xdr:col>
      <xdr:colOff>0</xdr:colOff>
      <xdr:row>29</xdr:row>
      <xdr:rowOff>104775</xdr:rowOff>
    </xdr:to>
    <xdr:sp>
      <xdr:nvSpPr>
        <xdr:cNvPr id="36" name="Line 896"/>
        <xdr:cNvSpPr>
          <a:spLocks/>
        </xdr:cNvSpPr>
      </xdr:nvSpPr>
      <xdr:spPr>
        <a:xfrm>
          <a:off x="47967900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29</xdr:row>
      <xdr:rowOff>76200</xdr:rowOff>
    </xdr:from>
    <xdr:to>
      <xdr:col>56</xdr:col>
      <xdr:colOff>0</xdr:colOff>
      <xdr:row>29</xdr:row>
      <xdr:rowOff>85725</xdr:rowOff>
    </xdr:to>
    <xdr:sp>
      <xdr:nvSpPr>
        <xdr:cNvPr id="37" name="Line 897"/>
        <xdr:cNvSpPr>
          <a:spLocks/>
        </xdr:cNvSpPr>
      </xdr:nvSpPr>
      <xdr:spPr>
        <a:xfrm>
          <a:off x="47967900" y="61436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20</xdr:row>
      <xdr:rowOff>95250</xdr:rowOff>
    </xdr:from>
    <xdr:to>
      <xdr:col>56</xdr:col>
      <xdr:colOff>0</xdr:colOff>
      <xdr:row>20</xdr:row>
      <xdr:rowOff>104775</xdr:rowOff>
    </xdr:to>
    <xdr:sp>
      <xdr:nvSpPr>
        <xdr:cNvPr id="38" name="Line 899"/>
        <xdr:cNvSpPr>
          <a:spLocks/>
        </xdr:cNvSpPr>
      </xdr:nvSpPr>
      <xdr:spPr>
        <a:xfrm>
          <a:off x="47967900" y="42481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21</xdr:row>
      <xdr:rowOff>95250</xdr:rowOff>
    </xdr:from>
    <xdr:to>
      <xdr:col>56</xdr:col>
      <xdr:colOff>0</xdr:colOff>
      <xdr:row>21</xdr:row>
      <xdr:rowOff>104775</xdr:rowOff>
    </xdr:to>
    <xdr:sp>
      <xdr:nvSpPr>
        <xdr:cNvPr id="39" name="Line 959"/>
        <xdr:cNvSpPr>
          <a:spLocks/>
        </xdr:cNvSpPr>
      </xdr:nvSpPr>
      <xdr:spPr>
        <a:xfrm flipH="1" flipV="1">
          <a:off x="47967900" y="4457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0</xdr:colOff>
      <xdr:row>30</xdr:row>
      <xdr:rowOff>76200</xdr:rowOff>
    </xdr:from>
    <xdr:to>
      <xdr:col>48</xdr:col>
      <xdr:colOff>0</xdr:colOff>
      <xdr:row>30</xdr:row>
      <xdr:rowOff>76200</xdr:rowOff>
    </xdr:to>
    <xdr:sp>
      <xdr:nvSpPr>
        <xdr:cNvPr id="40" name="Line 1286"/>
        <xdr:cNvSpPr>
          <a:spLocks/>
        </xdr:cNvSpPr>
      </xdr:nvSpPr>
      <xdr:spPr>
        <a:xfrm>
          <a:off x="30451425" y="634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84</xdr:col>
      <xdr:colOff>0</xdr:colOff>
      <xdr:row>16</xdr:row>
      <xdr:rowOff>85725</xdr:rowOff>
    </xdr:from>
    <xdr:to>
      <xdr:col>84</xdr:col>
      <xdr:colOff>0</xdr:colOff>
      <xdr:row>16</xdr:row>
      <xdr:rowOff>85725</xdr:rowOff>
    </xdr:to>
    <xdr:sp>
      <xdr:nvSpPr>
        <xdr:cNvPr id="41" name="Line 1357"/>
        <xdr:cNvSpPr>
          <a:spLocks/>
        </xdr:cNvSpPr>
      </xdr:nvSpPr>
      <xdr:spPr>
        <a:xfrm>
          <a:off x="579977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84</xdr:col>
      <xdr:colOff>0</xdr:colOff>
      <xdr:row>21</xdr:row>
      <xdr:rowOff>57150</xdr:rowOff>
    </xdr:from>
    <xdr:to>
      <xdr:col>84</xdr:col>
      <xdr:colOff>0</xdr:colOff>
      <xdr:row>21</xdr:row>
      <xdr:rowOff>76200</xdr:rowOff>
    </xdr:to>
    <xdr:sp>
      <xdr:nvSpPr>
        <xdr:cNvPr id="42" name="Line 1359"/>
        <xdr:cNvSpPr>
          <a:spLocks/>
        </xdr:cNvSpPr>
      </xdr:nvSpPr>
      <xdr:spPr>
        <a:xfrm>
          <a:off x="57997725" y="44196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84</xdr:col>
      <xdr:colOff>0</xdr:colOff>
      <xdr:row>26</xdr:row>
      <xdr:rowOff>57150</xdr:rowOff>
    </xdr:from>
    <xdr:to>
      <xdr:col>84</xdr:col>
      <xdr:colOff>0</xdr:colOff>
      <xdr:row>26</xdr:row>
      <xdr:rowOff>66675</xdr:rowOff>
    </xdr:to>
    <xdr:sp>
      <xdr:nvSpPr>
        <xdr:cNvPr id="43" name="Line 1363"/>
        <xdr:cNvSpPr>
          <a:spLocks/>
        </xdr:cNvSpPr>
      </xdr:nvSpPr>
      <xdr:spPr>
        <a:xfrm flipV="1">
          <a:off x="57997725" y="54768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84</xdr:col>
      <xdr:colOff>0</xdr:colOff>
      <xdr:row>16</xdr:row>
      <xdr:rowOff>85725</xdr:rowOff>
    </xdr:from>
    <xdr:to>
      <xdr:col>84</xdr:col>
      <xdr:colOff>0</xdr:colOff>
      <xdr:row>16</xdr:row>
      <xdr:rowOff>85725</xdr:rowOff>
    </xdr:to>
    <xdr:sp>
      <xdr:nvSpPr>
        <xdr:cNvPr id="44" name="Line 1423"/>
        <xdr:cNvSpPr>
          <a:spLocks/>
        </xdr:cNvSpPr>
      </xdr:nvSpPr>
      <xdr:spPr>
        <a:xfrm>
          <a:off x="579977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84</xdr:col>
      <xdr:colOff>0</xdr:colOff>
      <xdr:row>26</xdr:row>
      <xdr:rowOff>57150</xdr:rowOff>
    </xdr:from>
    <xdr:to>
      <xdr:col>84</xdr:col>
      <xdr:colOff>0</xdr:colOff>
      <xdr:row>26</xdr:row>
      <xdr:rowOff>66675</xdr:rowOff>
    </xdr:to>
    <xdr:sp>
      <xdr:nvSpPr>
        <xdr:cNvPr id="45" name="Line 1425"/>
        <xdr:cNvSpPr>
          <a:spLocks/>
        </xdr:cNvSpPr>
      </xdr:nvSpPr>
      <xdr:spPr>
        <a:xfrm flipV="1">
          <a:off x="57997725" y="54768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90</xdr:col>
      <xdr:colOff>0</xdr:colOff>
      <xdr:row>11</xdr:row>
      <xdr:rowOff>76200</xdr:rowOff>
    </xdr:from>
    <xdr:to>
      <xdr:col>90</xdr:col>
      <xdr:colOff>9525</xdr:colOff>
      <xdr:row>11</xdr:row>
      <xdr:rowOff>85725</xdr:rowOff>
    </xdr:to>
    <xdr:sp>
      <xdr:nvSpPr>
        <xdr:cNvPr id="46" name="Line 1431"/>
        <xdr:cNvSpPr>
          <a:spLocks/>
        </xdr:cNvSpPr>
      </xdr:nvSpPr>
      <xdr:spPr>
        <a:xfrm flipV="1">
          <a:off x="60969525" y="24193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84</xdr:col>
      <xdr:colOff>0</xdr:colOff>
      <xdr:row>24</xdr:row>
      <xdr:rowOff>85725</xdr:rowOff>
    </xdr:from>
    <xdr:to>
      <xdr:col>84</xdr:col>
      <xdr:colOff>0</xdr:colOff>
      <xdr:row>24</xdr:row>
      <xdr:rowOff>85725</xdr:rowOff>
    </xdr:to>
    <xdr:sp>
      <xdr:nvSpPr>
        <xdr:cNvPr id="47" name="Line 1467"/>
        <xdr:cNvSpPr>
          <a:spLocks/>
        </xdr:cNvSpPr>
      </xdr:nvSpPr>
      <xdr:spPr>
        <a:xfrm>
          <a:off x="57997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84</xdr:col>
      <xdr:colOff>0</xdr:colOff>
      <xdr:row>16</xdr:row>
      <xdr:rowOff>85725</xdr:rowOff>
    </xdr:from>
    <xdr:to>
      <xdr:col>84</xdr:col>
      <xdr:colOff>0</xdr:colOff>
      <xdr:row>16</xdr:row>
      <xdr:rowOff>95250</xdr:rowOff>
    </xdr:to>
    <xdr:sp>
      <xdr:nvSpPr>
        <xdr:cNvPr id="48" name="Line 1468"/>
        <xdr:cNvSpPr>
          <a:spLocks/>
        </xdr:cNvSpPr>
      </xdr:nvSpPr>
      <xdr:spPr>
        <a:xfrm>
          <a:off x="57997725" y="34290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84</xdr:col>
      <xdr:colOff>0</xdr:colOff>
      <xdr:row>12</xdr:row>
      <xdr:rowOff>76200</xdr:rowOff>
    </xdr:from>
    <xdr:to>
      <xdr:col>84</xdr:col>
      <xdr:colOff>0</xdr:colOff>
      <xdr:row>12</xdr:row>
      <xdr:rowOff>85725</xdr:rowOff>
    </xdr:to>
    <xdr:sp>
      <xdr:nvSpPr>
        <xdr:cNvPr id="49" name="Line 1469"/>
        <xdr:cNvSpPr>
          <a:spLocks/>
        </xdr:cNvSpPr>
      </xdr:nvSpPr>
      <xdr:spPr>
        <a:xfrm>
          <a:off x="57997725" y="26289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0</xdr:colOff>
      <xdr:row>30</xdr:row>
      <xdr:rowOff>85725</xdr:rowOff>
    </xdr:from>
    <xdr:to>
      <xdr:col>48</xdr:col>
      <xdr:colOff>0</xdr:colOff>
      <xdr:row>30</xdr:row>
      <xdr:rowOff>85725</xdr:rowOff>
    </xdr:to>
    <xdr:sp>
      <xdr:nvSpPr>
        <xdr:cNvPr id="50" name="Line 1509"/>
        <xdr:cNvSpPr>
          <a:spLocks/>
        </xdr:cNvSpPr>
      </xdr:nvSpPr>
      <xdr:spPr>
        <a:xfrm>
          <a:off x="30451425" y="635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0</xdr:colOff>
      <xdr:row>4</xdr:row>
      <xdr:rowOff>114300</xdr:rowOff>
    </xdr:from>
    <xdr:to>
      <xdr:col>48</xdr:col>
      <xdr:colOff>0</xdr:colOff>
      <xdr:row>4</xdr:row>
      <xdr:rowOff>123825</xdr:rowOff>
    </xdr:to>
    <xdr:sp>
      <xdr:nvSpPr>
        <xdr:cNvPr id="51" name="Line 1511"/>
        <xdr:cNvSpPr>
          <a:spLocks/>
        </xdr:cNvSpPr>
      </xdr:nvSpPr>
      <xdr:spPr>
        <a:xfrm flipV="1">
          <a:off x="30451425" y="9048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0</xdr:colOff>
      <xdr:row>19</xdr:row>
      <xdr:rowOff>85725</xdr:rowOff>
    </xdr:from>
    <xdr:to>
      <xdr:col>48</xdr:col>
      <xdr:colOff>0</xdr:colOff>
      <xdr:row>19</xdr:row>
      <xdr:rowOff>85725</xdr:rowOff>
    </xdr:to>
    <xdr:sp>
      <xdr:nvSpPr>
        <xdr:cNvPr id="52" name="Line 1512"/>
        <xdr:cNvSpPr>
          <a:spLocks/>
        </xdr:cNvSpPr>
      </xdr:nvSpPr>
      <xdr:spPr>
        <a:xfrm>
          <a:off x="30451425" y="403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0</xdr:colOff>
      <xdr:row>14</xdr:row>
      <xdr:rowOff>76200</xdr:rowOff>
    </xdr:from>
    <xdr:to>
      <xdr:col>48</xdr:col>
      <xdr:colOff>0</xdr:colOff>
      <xdr:row>14</xdr:row>
      <xdr:rowOff>85725</xdr:rowOff>
    </xdr:to>
    <xdr:sp>
      <xdr:nvSpPr>
        <xdr:cNvPr id="53" name="Line 1513"/>
        <xdr:cNvSpPr>
          <a:spLocks/>
        </xdr:cNvSpPr>
      </xdr:nvSpPr>
      <xdr:spPr>
        <a:xfrm flipV="1">
          <a:off x="30451425" y="30575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9525</xdr:colOff>
      <xdr:row>5</xdr:row>
      <xdr:rowOff>95250</xdr:rowOff>
    </xdr:from>
    <xdr:to>
      <xdr:col>62</xdr:col>
      <xdr:colOff>333375</xdr:colOff>
      <xdr:row>5</xdr:row>
      <xdr:rowOff>104775</xdr:rowOff>
    </xdr:to>
    <xdr:sp>
      <xdr:nvSpPr>
        <xdr:cNvPr id="54" name="Line 1514"/>
        <xdr:cNvSpPr>
          <a:spLocks/>
        </xdr:cNvSpPr>
      </xdr:nvSpPr>
      <xdr:spPr>
        <a:xfrm flipV="1">
          <a:off x="47977425" y="1133475"/>
          <a:ext cx="3143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0</xdr:colOff>
      <xdr:row>5</xdr:row>
      <xdr:rowOff>95250</xdr:rowOff>
    </xdr:from>
    <xdr:to>
      <xdr:col>48</xdr:col>
      <xdr:colOff>0</xdr:colOff>
      <xdr:row>5</xdr:row>
      <xdr:rowOff>95250</xdr:rowOff>
    </xdr:to>
    <xdr:sp>
      <xdr:nvSpPr>
        <xdr:cNvPr id="55" name="Line 1531"/>
        <xdr:cNvSpPr>
          <a:spLocks/>
        </xdr:cNvSpPr>
      </xdr:nvSpPr>
      <xdr:spPr>
        <a:xfrm>
          <a:off x="30451425" y="113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47625</xdr:colOff>
      <xdr:row>15</xdr:row>
      <xdr:rowOff>85725</xdr:rowOff>
    </xdr:from>
    <xdr:to>
      <xdr:col>62</xdr:col>
      <xdr:colOff>295275</xdr:colOff>
      <xdr:row>15</xdr:row>
      <xdr:rowOff>95250</xdr:rowOff>
    </xdr:to>
    <xdr:sp>
      <xdr:nvSpPr>
        <xdr:cNvPr id="56" name="Line 1574"/>
        <xdr:cNvSpPr>
          <a:spLocks/>
        </xdr:cNvSpPr>
      </xdr:nvSpPr>
      <xdr:spPr>
        <a:xfrm>
          <a:off x="48015525" y="3248025"/>
          <a:ext cx="257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84</xdr:col>
      <xdr:colOff>0</xdr:colOff>
      <xdr:row>21</xdr:row>
      <xdr:rowOff>76200</xdr:rowOff>
    </xdr:from>
    <xdr:to>
      <xdr:col>84</xdr:col>
      <xdr:colOff>0</xdr:colOff>
      <xdr:row>21</xdr:row>
      <xdr:rowOff>76200</xdr:rowOff>
    </xdr:to>
    <xdr:sp>
      <xdr:nvSpPr>
        <xdr:cNvPr id="57" name="Line 1638"/>
        <xdr:cNvSpPr>
          <a:spLocks/>
        </xdr:cNvSpPr>
      </xdr:nvSpPr>
      <xdr:spPr>
        <a:xfrm>
          <a:off x="57997725" y="443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84</xdr:col>
      <xdr:colOff>0</xdr:colOff>
      <xdr:row>26</xdr:row>
      <xdr:rowOff>76200</xdr:rowOff>
    </xdr:from>
    <xdr:to>
      <xdr:col>84</xdr:col>
      <xdr:colOff>0</xdr:colOff>
      <xdr:row>26</xdr:row>
      <xdr:rowOff>76200</xdr:rowOff>
    </xdr:to>
    <xdr:sp>
      <xdr:nvSpPr>
        <xdr:cNvPr id="58" name="Line 1639"/>
        <xdr:cNvSpPr>
          <a:spLocks/>
        </xdr:cNvSpPr>
      </xdr:nvSpPr>
      <xdr:spPr>
        <a:xfrm>
          <a:off x="57997725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85725</xdr:rowOff>
    </xdr:from>
    <xdr:to>
      <xdr:col>46</xdr:col>
      <xdr:colOff>0</xdr:colOff>
      <xdr:row>6</xdr:row>
      <xdr:rowOff>95250</xdr:rowOff>
    </xdr:to>
    <xdr:sp>
      <xdr:nvSpPr>
        <xdr:cNvPr id="59" name="Line 1646"/>
        <xdr:cNvSpPr>
          <a:spLocks/>
        </xdr:cNvSpPr>
      </xdr:nvSpPr>
      <xdr:spPr>
        <a:xfrm flipV="1">
          <a:off x="26469975" y="1362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0</xdr:colOff>
      <xdr:row>27</xdr:row>
      <xdr:rowOff>123825</xdr:rowOff>
    </xdr:from>
    <xdr:to>
      <xdr:col>46</xdr:col>
      <xdr:colOff>0</xdr:colOff>
      <xdr:row>27</xdr:row>
      <xdr:rowOff>123825</xdr:rowOff>
    </xdr:to>
    <xdr:sp>
      <xdr:nvSpPr>
        <xdr:cNvPr id="60" name="Line 1651"/>
        <xdr:cNvSpPr>
          <a:spLocks/>
        </xdr:cNvSpPr>
      </xdr:nvSpPr>
      <xdr:spPr>
        <a:xfrm flipV="1">
          <a:off x="2646997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0</xdr:colOff>
      <xdr:row>10</xdr:row>
      <xdr:rowOff>66675</xdr:rowOff>
    </xdr:from>
    <xdr:to>
      <xdr:col>46</xdr:col>
      <xdr:colOff>0</xdr:colOff>
      <xdr:row>10</xdr:row>
      <xdr:rowOff>85725</xdr:rowOff>
    </xdr:to>
    <xdr:sp>
      <xdr:nvSpPr>
        <xdr:cNvPr id="61" name="Line 1653"/>
        <xdr:cNvSpPr>
          <a:spLocks/>
        </xdr:cNvSpPr>
      </xdr:nvSpPr>
      <xdr:spPr>
        <a:xfrm flipV="1">
          <a:off x="26469975" y="22002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0</xdr:colOff>
      <xdr:row>9</xdr:row>
      <xdr:rowOff>66675</xdr:rowOff>
    </xdr:from>
    <xdr:to>
      <xdr:col>46</xdr:col>
      <xdr:colOff>0</xdr:colOff>
      <xdr:row>9</xdr:row>
      <xdr:rowOff>66675</xdr:rowOff>
    </xdr:to>
    <xdr:sp>
      <xdr:nvSpPr>
        <xdr:cNvPr id="62" name="Line 1665"/>
        <xdr:cNvSpPr>
          <a:spLocks/>
        </xdr:cNvSpPr>
      </xdr:nvSpPr>
      <xdr:spPr>
        <a:xfrm>
          <a:off x="26469975" y="2000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47625</xdr:colOff>
      <xdr:row>9</xdr:row>
      <xdr:rowOff>76200</xdr:rowOff>
    </xdr:from>
    <xdr:to>
      <xdr:col>63</xdr:col>
      <xdr:colOff>0</xdr:colOff>
      <xdr:row>9</xdr:row>
      <xdr:rowOff>76200</xdr:rowOff>
    </xdr:to>
    <xdr:sp>
      <xdr:nvSpPr>
        <xdr:cNvPr id="63" name="Line 1672"/>
        <xdr:cNvSpPr>
          <a:spLocks/>
        </xdr:cNvSpPr>
      </xdr:nvSpPr>
      <xdr:spPr>
        <a:xfrm>
          <a:off x="48015525" y="2009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54</xdr:col>
      <xdr:colOff>0</xdr:colOff>
      <xdr:row>22</xdr:row>
      <xdr:rowOff>66675</xdr:rowOff>
    </xdr:from>
    <xdr:to>
      <xdr:col>54</xdr:col>
      <xdr:colOff>0</xdr:colOff>
      <xdr:row>22</xdr:row>
      <xdr:rowOff>66675</xdr:rowOff>
    </xdr:to>
    <xdr:sp>
      <xdr:nvSpPr>
        <xdr:cNvPr id="64" name="Line 1665"/>
        <xdr:cNvSpPr>
          <a:spLocks/>
        </xdr:cNvSpPr>
      </xdr:nvSpPr>
      <xdr:spPr>
        <a:xfrm>
          <a:off x="3200400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123825</xdr:rowOff>
    </xdr:from>
    <xdr:to>
      <xdr:col>5</xdr:col>
      <xdr:colOff>0</xdr:colOff>
      <xdr:row>20</xdr:row>
      <xdr:rowOff>123825</xdr:rowOff>
    </xdr:to>
    <xdr:sp>
      <xdr:nvSpPr>
        <xdr:cNvPr id="65" name="Line 1651"/>
        <xdr:cNvSpPr>
          <a:spLocks/>
        </xdr:cNvSpPr>
      </xdr:nvSpPr>
      <xdr:spPr>
        <a:xfrm flipV="1">
          <a:off x="2828925" y="427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19</xdr:row>
      <xdr:rowOff>123825</xdr:rowOff>
    </xdr:from>
    <xdr:to>
      <xdr:col>15</xdr:col>
      <xdr:colOff>0</xdr:colOff>
      <xdr:row>19</xdr:row>
      <xdr:rowOff>123825</xdr:rowOff>
    </xdr:to>
    <xdr:sp>
      <xdr:nvSpPr>
        <xdr:cNvPr id="66" name="Line 1651"/>
        <xdr:cNvSpPr>
          <a:spLocks/>
        </xdr:cNvSpPr>
      </xdr:nvSpPr>
      <xdr:spPr>
        <a:xfrm flipV="1">
          <a:off x="8124825" y="407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14</xdr:row>
      <xdr:rowOff>123825</xdr:rowOff>
    </xdr:from>
    <xdr:to>
      <xdr:col>11</xdr:col>
      <xdr:colOff>0</xdr:colOff>
      <xdr:row>14</xdr:row>
      <xdr:rowOff>123825</xdr:rowOff>
    </xdr:to>
    <xdr:sp>
      <xdr:nvSpPr>
        <xdr:cNvPr id="67" name="Line 1651"/>
        <xdr:cNvSpPr>
          <a:spLocks/>
        </xdr:cNvSpPr>
      </xdr:nvSpPr>
      <xdr:spPr>
        <a:xfrm flipV="1">
          <a:off x="6010275" y="310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123825</xdr:rowOff>
    </xdr:from>
    <xdr:to>
      <xdr:col>19</xdr:col>
      <xdr:colOff>0</xdr:colOff>
      <xdr:row>21</xdr:row>
      <xdr:rowOff>123825</xdr:rowOff>
    </xdr:to>
    <xdr:sp>
      <xdr:nvSpPr>
        <xdr:cNvPr id="68" name="Line 1651"/>
        <xdr:cNvSpPr>
          <a:spLocks/>
        </xdr:cNvSpPr>
      </xdr:nvSpPr>
      <xdr:spPr>
        <a:xfrm flipV="1">
          <a:off x="10210800" y="448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0</xdr:colOff>
      <xdr:row>19</xdr:row>
      <xdr:rowOff>123825</xdr:rowOff>
    </xdr:from>
    <xdr:to>
      <xdr:col>36</xdr:col>
      <xdr:colOff>0</xdr:colOff>
      <xdr:row>19</xdr:row>
      <xdr:rowOff>123825</xdr:rowOff>
    </xdr:to>
    <xdr:sp>
      <xdr:nvSpPr>
        <xdr:cNvPr id="69" name="Line 1651"/>
        <xdr:cNvSpPr>
          <a:spLocks/>
        </xdr:cNvSpPr>
      </xdr:nvSpPr>
      <xdr:spPr>
        <a:xfrm flipV="1">
          <a:off x="21040725" y="407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42</xdr:col>
      <xdr:colOff>0</xdr:colOff>
      <xdr:row>24</xdr:row>
      <xdr:rowOff>123825</xdr:rowOff>
    </xdr:from>
    <xdr:to>
      <xdr:col>42</xdr:col>
      <xdr:colOff>0</xdr:colOff>
      <xdr:row>24</xdr:row>
      <xdr:rowOff>123825</xdr:rowOff>
    </xdr:to>
    <xdr:sp>
      <xdr:nvSpPr>
        <xdr:cNvPr id="70" name="Line 1651"/>
        <xdr:cNvSpPr>
          <a:spLocks/>
        </xdr:cNvSpPr>
      </xdr:nvSpPr>
      <xdr:spPr>
        <a:xfrm flipV="1">
          <a:off x="24174450" y="513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0</xdr:colOff>
      <xdr:row>24</xdr:row>
      <xdr:rowOff>123825</xdr:rowOff>
    </xdr:from>
    <xdr:to>
      <xdr:col>48</xdr:col>
      <xdr:colOff>0</xdr:colOff>
      <xdr:row>24</xdr:row>
      <xdr:rowOff>123825</xdr:rowOff>
    </xdr:to>
    <xdr:sp>
      <xdr:nvSpPr>
        <xdr:cNvPr id="71" name="Line 1651"/>
        <xdr:cNvSpPr>
          <a:spLocks/>
        </xdr:cNvSpPr>
      </xdr:nvSpPr>
      <xdr:spPr>
        <a:xfrm flipV="1">
          <a:off x="30451425" y="513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55</xdr:col>
      <xdr:colOff>0</xdr:colOff>
      <xdr:row>24</xdr:row>
      <xdr:rowOff>123825</xdr:rowOff>
    </xdr:from>
    <xdr:to>
      <xdr:col>55</xdr:col>
      <xdr:colOff>0</xdr:colOff>
      <xdr:row>24</xdr:row>
      <xdr:rowOff>123825</xdr:rowOff>
    </xdr:to>
    <xdr:sp>
      <xdr:nvSpPr>
        <xdr:cNvPr id="72" name="Line 1651"/>
        <xdr:cNvSpPr>
          <a:spLocks/>
        </xdr:cNvSpPr>
      </xdr:nvSpPr>
      <xdr:spPr>
        <a:xfrm flipV="1">
          <a:off x="33537525" y="513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59</xdr:col>
      <xdr:colOff>0</xdr:colOff>
      <xdr:row>16</xdr:row>
      <xdr:rowOff>123825</xdr:rowOff>
    </xdr:from>
    <xdr:to>
      <xdr:col>59</xdr:col>
      <xdr:colOff>0</xdr:colOff>
      <xdr:row>16</xdr:row>
      <xdr:rowOff>123825</xdr:rowOff>
    </xdr:to>
    <xdr:sp>
      <xdr:nvSpPr>
        <xdr:cNvPr id="73" name="Line 1651"/>
        <xdr:cNvSpPr>
          <a:spLocks/>
        </xdr:cNvSpPr>
      </xdr:nvSpPr>
      <xdr:spPr>
        <a:xfrm flipV="1">
          <a:off x="41005125" y="346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123825</xdr:rowOff>
    </xdr:from>
    <xdr:to>
      <xdr:col>60</xdr:col>
      <xdr:colOff>0</xdr:colOff>
      <xdr:row>6</xdr:row>
      <xdr:rowOff>123825</xdr:rowOff>
    </xdr:to>
    <xdr:sp>
      <xdr:nvSpPr>
        <xdr:cNvPr id="74" name="Line 1651"/>
        <xdr:cNvSpPr>
          <a:spLocks/>
        </xdr:cNvSpPr>
      </xdr:nvSpPr>
      <xdr:spPr>
        <a:xfrm flipV="1">
          <a:off x="45805725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44</xdr:col>
      <xdr:colOff>0</xdr:colOff>
      <xdr:row>19</xdr:row>
      <xdr:rowOff>114300</xdr:rowOff>
    </xdr:from>
    <xdr:to>
      <xdr:col>44</xdr:col>
      <xdr:colOff>0</xdr:colOff>
      <xdr:row>19</xdr:row>
      <xdr:rowOff>123825</xdr:rowOff>
    </xdr:to>
    <xdr:sp>
      <xdr:nvSpPr>
        <xdr:cNvPr id="75" name="Line 1511"/>
        <xdr:cNvSpPr>
          <a:spLocks/>
        </xdr:cNvSpPr>
      </xdr:nvSpPr>
      <xdr:spPr>
        <a:xfrm flipV="1">
          <a:off x="25288875" y="4067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41</xdr:col>
      <xdr:colOff>0</xdr:colOff>
      <xdr:row>24</xdr:row>
      <xdr:rowOff>114300</xdr:rowOff>
    </xdr:from>
    <xdr:to>
      <xdr:col>41</xdr:col>
      <xdr:colOff>0</xdr:colOff>
      <xdr:row>24</xdr:row>
      <xdr:rowOff>123825</xdr:rowOff>
    </xdr:to>
    <xdr:sp>
      <xdr:nvSpPr>
        <xdr:cNvPr id="76" name="Line 1511"/>
        <xdr:cNvSpPr>
          <a:spLocks/>
        </xdr:cNvSpPr>
      </xdr:nvSpPr>
      <xdr:spPr>
        <a:xfrm flipV="1">
          <a:off x="23631525" y="5124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0</xdr:colOff>
      <xdr:row>9</xdr:row>
      <xdr:rowOff>114300</xdr:rowOff>
    </xdr:from>
    <xdr:to>
      <xdr:col>36</xdr:col>
      <xdr:colOff>0</xdr:colOff>
      <xdr:row>9</xdr:row>
      <xdr:rowOff>123825</xdr:rowOff>
    </xdr:to>
    <xdr:sp>
      <xdr:nvSpPr>
        <xdr:cNvPr id="77" name="Line 1511"/>
        <xdr:cNvSpPr>
          <a:spLocks/>
        </xdr:cNvSpPr>
      </xdr:nvSpPr>
      <xdr:spPr>
        <a:xfrm flipV="1">
          <a:off x="21040725" y="20478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9</xdr:row>
      <xdr:rowOff>123825</xdr:rowOff>
    </xdr:from>
    <xdr:to>
      <xdr:col>12</xdr:col>
      <xdr:colOff>0</xdr:colOff>
      <xdr:row>9</xdr:row>
      <xdr:rowOff>123825</xdr:rowOff>
    </xdr:to>
    <xdr:sp>
      <xdr:nvSpPr>
        <xdr:cNvPr id="78" name="Line 1651"/>
        <xdr:cNvSpPr>
          <a:spLocks/>
        </xdr:cNvSpPr>
      </xdr:nvSpPr>
      <xdr:spPr>
        <a:xfrm flipV="1">
          <a:off x="6562725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123825</xdr:rowOff>
    </xdr:from>
    <xdr:to>
      <xdr:col>19</xdr:col>
      <xdr:colOff>0</xdr:colOff>
      <xdr:row>11</xdr:row>
      <xdr:rowOff>123825</xdr:rowOff>
    </xdr:to>
    <xdr:sp>
      <xdr:nvSpPr>
        <xdr:cNvPr id="79" name="Line 1651"/>
        <xdr:cNvSpPr>
          <a:spLocks/>
        </xdr:cNvSpPr>
      </xdr:nvSpPr>
      <xdr:spPr>
        <a:xfrm flipV="1">
          <a:off x="10210800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123825</xdr:rowOff>
    </xdr:from>
    <xdr:to>
      <xdr:col>26</xdr:col>
      <xdr:colOff>0</xdr:colOff>
      <xdr:row>14</xdr:row>
      <xdr:rowOff>123825</xdr:rowOff>
    </xdr:to>
    <xdr:sp>
      <xdr:nvSpPr>
        <xdr:cNvPr id="80" name="Line 1651"/>
        <xdr:cNvSpPr>
          <a:spLocks/>
        </xdr:cNvSpPr>
      </xdr:nvSpPr>
      <xdr:spPr>
        <a:xfrm flipV="1">
          <a:off x="14582775" y="310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33</xdr:col>
      <xdr:colOff>0</xdr:colOff>
      <xdr:row>4</xdr:row>
      <xdr:rowOff>123825</xdr:rowOff>
    </xdr:from>
    <xdr:to>
      <xdr:col>33</xdr:col>
      <xdr:colOff>0</xdr:colOff>
      <xdr:row>4</xdr:row>
      <xdr:rowOff>123825</xdr:rowOff>
    </xdr:to>
    <xdr:sp>
      <xdr:nvSpPr>
        <xdr:cNvPr id="81" name="Line 1651"/>
        <xdr:cNvSpPr>
          <a:spLocks/>
        </xdr:cNvSpPr>
      </xdr:nvSpPr>
      <xdr:spPr>
        <a:xfrm flipV="1">
          <a:off x="19507200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40</xdr:col>
      <xdr:colOff>0</xdr:colOff>
      <xdr:row>11</xdr:row>
      <xdr:rowOff>123825</xdr:rowOff>
    </xdr:from>
    <xdr:to>
      <xdr:col>40</xdr:col>
      <xdr:colOff>0</xdr:colOff>
      <xdr:row>11</xdr:row>
      <xdr:rowOff>123825</xdr:rowOff>
    </xdr:to>
    <xdr:sp>
      <xdr:nvSpPr>
        <xdr:cNvPr id="82" name="Line 1651"/>
        <xdr:cNvSpPr>
          <a:spLocks/>
        </xdr:cNvSpPr>
      </xdr:nvSpPr>
      <xdr:spPr>
        <a:xfrm flipV="1">
          <a:off x="23145750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0</xdr:colOff>
      <xdr:row>11</xdr:row>
      <xdr:rowOff>123825</xdr:rowOff>
    </xdr:from>
    <xdr:to>
      <xdr:col>47</xdr:col>
      <xdr:colOff>0</xdr:colOff>
      <xdr:row>11</xdr:row>
      <xdr:rowOff>123825</xdr:rowOff>
    </xdr:to>
    <xdr:sp>
      <xdr:nvSpPr>
        <xdr:cNvPr id="83" name="Line 1651"/>
        <xdr:cNvSpPr>
          <a:spLocks/>
        </xdr:cNvSpPr>
      </xdr:nvSpPr>
      <xdr:spPr>
        <a:xfrm flipV="1">
          <a:off x="27003375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54</xdr:col>
      <xdr:colOff>0</xdr:colOff>
      <xdr:row>24</xdr:row>
      <xdr:rowOff>123825</xdr:rowOff>
    </xdr:from>
    <xdr:to>
      <xdr:col>54</xdr:col>
      <xdr:colOff>0</xdr:colOff>
      <xdr:row>24</xdr:row>
      <xdr:rowOff>123825</xdr:rowOff>
    </xdr:to>
    <xdr:sp>
      <xdr:nvSpPr>
        <xdr:cNvPr id="84" name="Line 1651"/>
        <xdr:cNvSpPr>
          <a:spLocks/>
        </xdr:cNvSpPr>
      </xdr:nvSpPr>
      <xdr:spPr>
        <a:xfrm flipV="1">
          <a:off x="32004000" y="513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0</xdr:colOff>
      <xdr:row>9</xdr:row>
      <xdr:rowOff>123825</xdr:rowOff>
    </xdr:from>
    <xdr:to>
      <xdr:col>30</xdr:col>
      <xdr:colOff>0</xdr:colOff>
      <xdr:row>9</xdr:row>
      <xdr:rowOff>123825</xdr:rowOff>
    </xdr:to>
    <xdr:sp>
      <xdr:nvSpPr>
        <xdr:cNvPr id="85" name="Line 1651"/>
        <xdr:cNvSpPr>
          <a:spLocks/>
        </xdr:cNvSpPr>
      </xdr:nvSpPr>
      <xdr:spPr>
        <a:xfrm flipV="1">
          <a:off x="17516475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123825</xdr:rowOff>
    </xdr:from>
    <xdr:to>
      <xdr:col>6</xdr:col>
      <xdr:colOff>0</xdr:colOff>
      <xdr:row>6</xdr:row>
      <xdr:rowOff>123825</xdr:rowOff>
    </xdr:to>
    <xdr:sp>
      <xdr:nvSpPr>
        <xdr:cNvPr id="86" name="Line 1651"/>
        <xdr:cNvSpPr>
          <a:spLocks/>
        </xdr:cNvSpPr>
      </xdr:nvSpPr>
      <xdr:spPr>
        <a:xfrm flipV="1">
          <a:off x="3343275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24</xdr:row>
      <xdr:rowOff>123825</xdr:rowOff>
    </xdr:from>
    <xdr:to>
      <xdr:col>16</xdr:col>
      <xdr:colOff>0</xdr:colOff>
      <xdr:row>24</xdr:row>
      <xdr:rowOff>123825</xdr:rowOff>
    </xdr:to>
    <xdr:sp>
      <xdr:nvSpPr>
        <xdr:cNvPr id="87" name="Line 1651"/>
        <xdr:cNvSpPr>
          <a:spLocks/>
        </xdr:cNvSpPr>
      </xdr:nvSpPr>
      <xdr:spPr>
        <a:xfrm flipV="1">
          <a:off x="8724900" y="513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40</xdr:col>
      <xdr:colOff>0</xdr:colOff>
      <xdr:row>19</xdr:row>
      <xdr:rowOff>123825</xdr:rowOff>
    </xdr:from>
    <xdr:to>
      <xdr:col>40</xdr:col>
      <xdr:colOff>0</xdr:colOff>
      <xdr:row>19</xdr:row>
      <xdr:rowOff>123825</xdr:rowOff>
    </xdr:to>
    <xdr:sp>
      <xdr:nvSpPr>
        <xdr:cNvPr id="88" name="Line 1651"/>
        <xdr:cNvSpPr>
          <a:spLocks/>
        </xdr:cNvSpPr>
      </xdr:nvSpPr>
      <xdr:spPr>
        <a:xfrm flipV="1">
          <a:off x="23145750" y="407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57</xdr:col>
      <xdr:colOff>0</xdr:colOff>
      <xdr:row>4</xdr:row>
      <xdr:rowOff>123825</xdr:rowOff>
    </xdr:from>
    <xdr:to>
      <xdr:col>57</xdr:col>
      <xdr:colOff>0</xdr:colOff>
      <xdr:row>4</xdr:row>
      <xdr:rowOff>123825</xdr:rowOff>
    </xdr:to>
    <xdr:sp>
      <xdr:nvSpPr>
        <xdr:cNvPr id="89" name="Line 1651"/>
        <xdr:cNvSpPr>
          <a:spLocks/>
        </xdr:cNvSpPr>
      </xdr:nvSpPr>
      <xdr:spPr>
        <a:xfrm flipV="1">
          <a:off x="37052250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114300</xdr:rowOff>
    </xdr:from>
    <xdr:to>
      <xdr:col>21</xdr:col>
      <xdr:colOff>0</xdr:colOff>
      <xdr:row>9</xdr:row>
      <xdr:rowOff>123825</xdr:rowOff>
    </xdr:to>
    <xdr:sp>
      <xdr:nvSpPr>
        <xdr:cNvPr id="90" name="Line 1511"/>
        <xdr:cNvSpPr>
          <a:spLocks/>
        </xdr:cNvSpPr>
      </xdr:nvSpPr>
      <xdr:spPr>
        <a:xfrm flipV="1">
          <a:off x="11191875" y="20478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114300</xdr:rowOff>
    </xdr:from>
    <xdr:to>
      <xdr:col>19</xdr:col>
      <xdr:colOff>0</xdr:colOff>
      <xdr:row>9</xdr:row>
      <xdr:rowOff>123825</xdr:rowOff>
    </xdr:to>
    <xdr:sp>
      <xdr:nvSpPr>
        <xdr:cNvPr id="91" name="Line 1511"/>
        <xdr:cNvSpPr>
          <a:spLocks/>
        </xdr:cNvSpPr>
      </xdr:nvSpPr>
      <xdr:spPr>
        <a:xfrm flipV="1">
          <a:off x="10210800" y="20478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114300</xdr:rowOff>
    </xdr:from>
    <xdr:to>
      <xdr:col>17</xdr:col>
      <xdr:colOff>0</xdr:colOff>
      <xdr:row>9</xdr:row>
      <xdr:rowOff>123825</xdr:rowOff>
    </xdr:to>
    <xdr:sp>
      <xdr:nvSpPr>
        <xdr:cNvPr id="92" name="Line 1511"/>
        <xdr:cNvSpPr>
          <a:spLocks/>
        </xdr:cNvSpPr>
      </xdr:nvSpPr>
      <xdr:spPr>
        <a:xfrm flipV="1">
          <a:off x="9248775" y="20478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114300</xdr:rowOff>
    </xdr:from>
    <xdr:to>
      <xdr:col>8</xdr:col>
      <xdr:colOff>0</xdr:colOff>
      <xdr:row>9</xdr:row>
      <xdr:rowOff>123825</xdr:rowOff>
    </xdr:to>
    <xdr:sp>
      <xdr:nvSpPr>
        <xdr:cNvPr id="93" name="Line 1511"/>
        <xdr:cNvSpPr>
          <a:spLocks/>
        </xdr:cNvSpPr>
      </xdr:nvSpPr>
      <xdr:spPr>
        <a:xfrm flipV="1">
          <a:off x="4400550" y="20478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24</xdr:row>
      <xdr:rowOff>114300</xdr:rowOff>
    </xdr:from>
    <xdr:to>
      <xdr:col>15</xdr:col>
      <xdr:colOff>0</xdr:colOff>
      <xdr:row>24</xdr:row>
      <xdr:rowOff>123825</xdr:rowOff>
    </xdr:to>
    <xdr:sp>
      <xdr:nvSpPr>
        <xdr:cNvPr id="94" name="Line 1511"/>
        <xdr:cNvSpPr>
          <a:spLocks/>
        </xdr:cNvSpPr>
      </xdr:nvSpPr>
      <xdr:spPr>
        <a:xfrm flipV="1">
          <a:off x="8124825" y="5124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114300</xdr:rowOff>
    </xdr:from>
    <xdr:to>
      <xdr:col>13</xdr:col>
      <xdr:colOff>0</xdr:colOff>
      <xdr:row>24</xdr:row>
      <xdr:rowOff>123825</xdr:rowOff>
    </xdr:to>
    <xdr:sp>
      <xdr:nvSpPr>
        <xdr:cNvPr id="95" name="Line 1511"/>
        <xdr:cNvSpPr>
          <a:spLocks/>
        </xdr:cNvSpPr>
      </xdr:nvSpPr>
      <xdr:spPr>
        <a:xfrm flipV="1">
          <a:off x="7124700" y="5124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14</xdr:row>
      <xdr:rowOff>114300</xdr:rowOff>
    </xdr:from>
    <xdr:to>
      <xdr:col>27</xdr:col>
      <xdr:colOff>0</xdr:colOff>
      <xdr:row>14</xdr:row>
      <xdr:rowOff>123825</xdr:rowOff>
    </xdr:to>
    <xdr:sp>
      <xdr:nvSpPr>
        <xdr:cNvPr id="96" name="Line 1511"/>
        <xdr:cNvSpPr>
          <a:spLocks/>
        </xdr:cNvSpPr>
      </xdr:nvSpPr>
      <xdr:spPr>
        <a:xfrm flipV="1">
          <a:off x="15316200" y="30956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114300</xdr:rowOff>
    </xdr:from>
    <xdr:to>
      <xdr:col>25</xdr:col>
      <xdr:colOff>0</xdr:colOff>
      <xdr:row>14</xdr:row>
      <xdr:rowOff>123825</xdr:rowOff>
    </xdr:to>
    <xdr:sp>
      <xdr:nvSpPr>
        <xdr:cNvPr id="97" name="Line 1511"/>
        <xdr:cNvSpPr>
          <a:spLocks/>
        </xdr:cNvSpPr>
      </xdr:nvSpPr>
      <xdr:spPr>
        <a:xfrm flipV="1">
          <a:off x="13849350" y="30956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0</xdr:colOff>
      <xdr:row>14</xdr:row>
      <xdr:rowOff>114300</xdr:rowOff>
    </xdr:from>
    <xdr:to>
      <xdr:col>23</xdr:col>
      <xdr:colOff>0</xdr:colOff>
      <xdr:row>14</xdr:row>
      <xdr:rowOff>123825</xdr:rowOff>
    </xdr:to>
    <xdr:sp>
      <xdr:nvSpPr>
        <xdr:cNvPr id="98" name="Line 1511"/>
        <xdr:cNvSpPr>
          <a:spLocks/>
        </xdr:cNvSpPr>
      </xdr:nvSpPr>
      <xdr:spPr>
        <a:xfrm flipV="1">
          <a:off x="12382500" y="30956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59</xdr:col>
      <xdr:colOff>0</xdr:colOff>
      <xdr:row>23</xdr:row>
      <xdr:rowOff>114300</xdr:rowOff>
    </xdr:from>
    <xdr:to>
      <xdr:col>59</xdr:col>
      <xdr:colOff>0</xdr:colOff>
      <xdr:row>23</xdr:row>
      <xdr:rowOff>123825</xdr:rowOff>
    </xdr:to>
    <xdr:sp>
      <xdr:nvSpPr>
        <xdr:cNvPr id="99" name="Line 1511"/>
        <xdr:cNvSpPr>
          <a:spLocks/>
        </xdr:cNvSpPr>
      </xdr:nvSpPr>
      <xdr:spPr>
        <a:xfrm flipV="1">
          <a:off x="41005125" y="49244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61</xdr:col>
      <xdr:colOff>0</xdr:colOff>
      <xdr:row>24</xdr:row>
      <xdr:rowOff>114300</xdr:rowOff>
    </xdr:from>
    <xdr:to>
      <xdr:col>61</xdr:col>
      <xdr:colOff>0</xdr:colOff>
      <xdr:row>24</xdr:row>
      <xdr:rowOff>123825</xdr:rowOff>
    </xdr:to>
    <xdr:sp>
      <xdr:nvSpPr>
        <xdr:cNvPr id="100" name="Line 1511"/>
        <xdr:cNvSpPr>
          <a:spLocks/>
        </xdr:cNvSpPr>
      </xdr:nvSpPr>
      <xdr:spPr>
        <a:xfrm flipV="1">
          <a:off x="45805725" y="5124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54</xdr:col>
      <xdr:colOff>0</xdr:colOff>
      <xdr:row>9</xdr:row>
      <xdr:rowOff>114300</xdr:rowOff>
    </xdr:from>
    <xdr:to>
      <xdr:col>54</xdr:col>
      <xdr:colOff>0</xdr:colOff>
      <xdr:row>9</xdr:row>
      <xdr:rowOff>123825</xdr:rowOff>
    </xdr:to>
    <xdr:sp>
      <xdr:nvSpPr>
        <xdr:cNvPr id="101" name="Line 1511"/>
        <xdr:cNvSpPr>
          <a:spLocks/>
        </xdr:cNvSpPr>
      </xdr:nvSpPr>
      <xdr:spPr>
        <a:xfrm flipV="1">
          <a:off x="32004000" y="20478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56</xdr:col>
      <xdr:colOff>0</xdr:colOff>
      <xdr:row>9</xdr:row>
      <xdr:rowOff>114300</xdr:rowOff>
    </xdr:from>
    <xdr:to>
      <xdr:col>56</xdr:col>
      <xdr:colOff>0</xdr:colOff>
      <xdr:row>9</xdr:row>
      <xdr:rowOff>123825</xdr:rowOff>
    </xdr:to>
    <xdr:sp>
      <xdr:nvSpPr>
        <xdr:cNvPr id="102" name="Line 1511"/>
        <xdr:cNvSpPr>
          <a:spLocks/>
        </xdr:cNvSpPr>
      </xdr:nvSpPr>
      <xdr:spPr>
        <a:xfrm flipV="1">
          <a:off x="35309175" y="20478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57</xdr:col>
      <xdr:colOff>0</xdr:colOff>
      <xdr:row>9</xdr:row>
      <xdr:rowOff>114300</xdr:rowOff>
    </xdr:from>
    <xdr:to>
      <xdr:col>57</xdr:col>
      <xdr:colOff>0</xdr:colOff>
      <xdr:row>9</xdr:row>
      <xdr:rowOff>123825</xdr:rowOff>
    </xdr:to>
    <xdr:sp>
      <xdr:nvSpPr>
        <xdr:cNvPr id="103" name="Line 1511"/>
        <xdr:cNvSpPr>
          <a:spLocks/>
        </xdr:cNvSpPr>
      </xdr:nvSpPr>
      <xdr:spPr>
        <a:xfrm flipV="1">
          <a:off x="37052250" y="20478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9</xdr:row>
      <xdr:rowOff>114300</xdr:rowOff>
    </xdr:from>
    <xdr:to>
      <xdr:col>37</xdr:col>
      <xdr:colOff>0</xdr:colOff>
      <xdr:row>9</xdr:row>
      <xdr:rowOff>123825</xdr:rowOff>
    </xdr:to>
    <xdr:sp>
      <xdr:nvSpPr>
        <xdr:cNvPr id="104" name="Line 1511"/>
        <xdr:cNvSpPr>
          <a:spLocks/>
        </xdr:cNvSpPr>
      </xdr:nvSpPr>
      <xdr:spPr>
        <a:xfrm flipV="1">
          <a:off x="21621750" y="20478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0</xdr:colOff>
      <xdr:row>14</xdr:row>
      <xdr:rowOff>123825</xdr:rowOff>
    </xdr:from>
    <xdr:to>
      <xdr:col>36</xdr:col>
      <xdr:colOff>0</xdr:colOff>
      <xdr:row>14</xdr:row>
      <xdr:rowOff>123825</xdr:rowOff>
    </xdr:to>
    <xdr:sp>
      <xdr:nvSpPr>
        <xdr:cNvPr id="105" name="Line 1651"/>
        <xdr:cNvSpPr>
          <a:spLocks/>
        </xdr:cNvSpPr>
      </xdr:nvSpPr>
      <xdr:spPr>
        <a:xfrm flipV="1">
          <a:off x="21040725" y="310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0</xdr:colOff>
      <xdr:row>9</xdr:row>
      <xdr:rowOff>123825</xdr:rowOff>
    </xdr:from>
    <xdr:to>
      <xdr:col>46</xdr:col>
      <xdr:colOff>0</xdr:colOff>
      <xdr:row>9</xdr:row>
      <xdr:rowOff>123825</xdr:rowOff>
    </xdr:to>
    <xdr:sp>
      <xdr:nvSpPr>
        <xdr:cNvPr id="106" name="Line 1651"/>
        <xdr:cNvSpPr>
          <a:spLocks/>
        </xdr:cNvSpPr>
      </xdr:nvSpPr>
      <xdr:spPr>
        <a:xfrm flipV="1">
          <a:off x="26469975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56</xdr:col>
      <xdr:colOff>0</xdr:colOff>
      <xdr:row>4</xdr:row>
      <xdr:rowOff>123825</xdr:rowOff>
    </xdr:from>
    <xdr:to>
      <xdr:col>56</xdr:col>
      <xdr:colOff>0</xdr:colOff>
      <xdr:row>4</xdr:row>
      <xdr:rowOff>123825</xdr:rowOff>
    </xdr:to>
    <xdr:sp>
      <xdr:nvSpPr>
        <xdr:cNvPr id="107" name="Line 1651"/>
        <xdr:cNvSpPr>
          <a:spLocks/>
        </xdr:cNvSpPr>
      </xdr:nvSpPr>
      <xdr:spPr>
        <a:xfrm flipV="1">
          <a:off x="35309175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123825</xdr:rowOff>
    </xdr:from>
    <xdr:to>
      <xdr:col>38</xdr:col>
      <xdr:colOff>0</xdr:colOff>
      <xdr:row>6</xdr:row>
      <xdr:rowOff>123825</xdr:rowOff>
    </xdr:to>
    <xdr:sp>
      <xdr:nvSpPr>
        <xdr:cNvPr id="108" name="Line 1651"/>
        <xdr:cNvSpPr>
          <a:spLocks/>
        </xdr:cNvSpPr>
      </xdr:nvSpPr>
      <xdr:spPr>
        <a:xfrm flipV="1">
          <a:off x="22078950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0</xdr:colOff>
      <xdr:row>9</xdr:row>
      <xdr:rowOff>123825</xdr:rowOff>
    </xdr:from>
    <xdr:to>
      <xdr:col>28</xdr:col>
      <xdr:colOff>0</xdr:colOff>
      <xdr:row>9</xdr:row>
      <xdr:rowOff>123825</xdr:rowOff>
    </xdr:to>
    <xdr:sp>
      <xdr:nvSpPr>
        <xdr:cNvPr id="109" name="Line 1651"/>
        <xdr:cNvSpPr>
          <a:spLocks/>
        </xdr:cNvSpPr>
      </xdr:nvSpPr>
      <xdr:spPr>
        <a:xfrm flipV="1">
          <a:off x="16049625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0</xdr:colOff>
      <xdr:row>31</xdr:row>
      <xdr:rowOff>123825</xdr:rowOff>
    </xdr:from>
    <xdr:to>
      <xdr:col>22</xdr:col>
      <xdr:colOff>0</xdr:colOff>
      <xdr:row>31</xdr:row>
      <xdr:rowOff>123825</xdr:rowOff>
    </xdr:to>
    <xdr:sp>
      <xdr:nvSpPr>
        <xdr:cNvPr id="110" name="Line 1651"/>
        <xdr:cNvSpPr>
          <a:spLocks/>
        </xdr:cNvSpPr>
      </xdr:nvSpPr>
      <xdr:spPr>
        <a:xfrm flipV="1">
          <a:off x="1164907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9</xdr:row>
      <xdr:rowOff>123825</xdr:rowOff>
    </xdr:from>
    <xdr:to>
      <xdr:col>37</xdr:col>
      <xdr:colOff>0</xdr:colOff>
      <xdr:row>9</xdr:row>
      <xdr:rowOff>123825</xdr:rowOff>
    </xdr:to>
    <xdr:sp>
      <xdr:nvSpPr>
        <xdr:cNvPr id="111" name="Line 1651"/>
        <xdr:cNvSpPr>
          <a:spLocks/>
        </xdr:cNvSpPr>
      </xdr:nvSpPr>
      <xdr:spPr>
        <a:xfrm flipV="1">
          <a:off x="2162175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123825</xdr:rowOff>
    </xdr:from>
    <xdr:to>
      <xdr:col>5</xdr:col>
      <xdr:colOff>0</xdr:colOff>
      <xdr:row>6</xdr:row>
      <xdr:rowOff>123825</xdr:rowOff>
    </xdr:to>
    <xdr:sp>
      <xdr:nvSpPr>
        <xdr:cNvPr id="112" name="Line 1651"/>
        <xdr:cNvSpPr>
          <a:spLocks/>
        </xdr:cNvSpPr>
      </xdr:nvSpPr>
      <xdr:spPr>
        <a:xfrm flipV="1">
          <a:off x="2828925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123825</xdr:rowOff>
    </xdr:from>
    <xdr:to>
      <xdr:col>12</xdr:col>
      <xdr:colOff>0</xdr:colOff>
      <xdr:row>6</xdr:row>
      <xdr:rowOff>123825</xdr:rowOff>
    </xdr:to>
    <xdr:sp>
      <xdr:nvSpPr>
        <xdr:cNvPr id="113" name="Line 1651"/>
        <xdr:cNvSpPr>
          <a:spLocks/>
        </xdr:cNvSpPr>
      </xdr:nvSpPr>
      <xdr:spPr>
        <a:xfrm flipV="1">
          <a:off x="6562725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0</xdr:colOff>
      <xdr:row>4</xdr:row>
      <xdr:rowOff>114300</xdr:rowOff>
    </xdr:from>
    <xdr:to>
      <xdr:col>36</xdr:col>
      <xdr:colOff>0</xdr:colOff>
      <xdr:row>4</xdr:row>
      <xdr:rowOff>123825</xdr:rowOff>
    </xdr:to>
    <xdr:sp>
      <xdr:nvSpPr>
        <xdr:cNvPr id="114" name="Line 1511"/>
        <xdr:cNvSpPr>
          <a:spLocks/>
        </xdr:cNvSpPr>
      </xdr:nvSpPr>
      <xdr:spPr>
        <a:xfrm flipV="1">
          <a:off x="21040725" y="9048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19</xdr:row>
      <xdr:rowOff>114300</xdr:rowOff>
    </xdr:from>
    <xdr:to>
      <xdr:col>18</xdr:col>
      <xdr:colOff>0</xdr:colOff>
      <xdr:row>19</xdr:row>
      <xdr:rowOff>123825</xdr:rowOff>
    </xdr:to>
    <xdr:sp>
      <xdr:nvSpPr>
        <xdr:cNvPr id="115" name="Line 1511"/>
        <xdr:cNvSpPr>
          <a:spLocks/>
        </xdr:cNvSpPr>
      </xdr:nvSpPr>
      <xdr:spPr>
        <a:xfrm flipV="1">
          <a:off x="9705975" y="4067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114300</xdr:rowOff>
    </xdr:from>
    <xdr:to>
      <xdr:col>46</xdr:col>
      <xdr:colOff>0</xdr:colOff>
      <xdr:row>14</xdr:row>
      <xdr:rowOff>123825</xdr:rowOff>
    </xdr:to>
    <xdr:sp>
      <xdr:nvSpPr>
        <xdr:cNvPr id="116" name="Line 1511"/>
        <xdr:cNvSpPr>
          <a:spLocks/>
        </xdr:cNvSpPr>
      </xdr:nvSpPr>
      <xdr:spPr>
        <a:xfrm flipV="1">
          <a:off x="26469975" y="30956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56</xdr:col>
      <xdr:colOff>0</xdr:colOff>
      <xdr:row>24</xdr:row>
      <xdr:rowOff>114300</xdr:rowOff>
    </xdr:from>
    <xdr:to>
      <xdr:col>56</xdr:col>
      <xdr:colOff>0</xdr:colOff>
      <xdr:row>24</xdr:row>
      <xdr:rowOff>123825</xdr:rowOff>
    </xdr:to>
    <xdr:sp>
      <xdr:nvSpPr>
        <xdr:cNvPr id="117" name="Line 1511"/>
        <xdr:cNvSpPr>
          <a:spLocks/>
        </xdr:cNvSpPr>
      </xdr:nvSpPr>
      <xdr:spPr>
        <a:xfrm flipV="1">
          <a:off x="35309175" y="5124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61</xdr:col>
      <xdr:colOff>0</xdr:colOff>
      <xdr:row>23</xdr:row>
      <xdr:rowOff>114300</xdr:rowOff>
    </xdr:from>
    <xdr:to>
      <xdr:col>61</xdr:col>
      <xdr:colOff>0</xdr:colOff>
      <xdr:row>23</xdr:row>
      <xdr:rowOff>123825</xdr:rowOff>
    </xdr:to>
    <xdr:sp>
      <xdr:nvSpPr>
        <xdr:cNvPr id="118" name="Line 1511"/>
        <xdr:cNvSpPr>
          <a:spLocks/>
        </xdr:cNvSpPr>
      </xdr:nvSpPr>
      <xdr:spPr>
        <a:xfrm flipV="1">
          <a:off x="45805725" y="49244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0</xdr:colOff>
      <xdr:row>29</xdr:row>
      <xdr:rowOff>123825</xdr:rowOff>
    </xdr:from>
    <xdr:to>
      <xdr:col>25</xdr:col>
      <xdr:colOff>0</xdr:colOff>
      <xdr:row>29</xdr:row>
      <xdr:rowOff>123825</xdr:rowOff>
    </xdr:to>
    <xdr:sp>
      <xdr:nvSpPr>
        <xdr:cNvPr id="119" name="Line 1651"/>
        <xdr:cNvSpPr>
          <a:spLocks/>
        </xdr:cNvSpPr>
      </xdr:nvSpPr>
      <xdr:spPr>
        <a:xfrm flipV="1">
          <a:off x="13849350" y="619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0</xdr:colOff>
      <xdr:row>29</xdr:row>
      <xdr:rowOff>114300</xdr:rowOff>
    </xdr:from>
    <xdr:to>
      <xdr:col>28</xdr:col>
      <xdr:colOff>0</xdr:colOff>
      <xdr:row>29</xdr:row>
      <xdr:rowOff>123825</xdr:rowOff>
    </xdr:to>
    <xdr:sp>
      <xdr:nvSpPr>
        <xdr:cNvPr id="120" name="Line 1511"/>
        <xdr:cNvSpPr>
          <a:spLocks/>
        </xdr:cNvSpPr>
      </xdr:nvSpPr>
      <xdr:spPr>
        <a:xfrm flipV="1">
          <a:off x="16049625" y="6181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0</xdr:colOff>
      <xdr:row>19</xdr:row>
      <xdr:rowOff>114300</xdr:rowOff>
    </xdr:from>
    <xdr:to>
      <xdr:col>31</xdr:col>
      <xdr:colOff>0</xdr:colOff>
      <xdr:row>19</xdr:row>
      <xdr:rowOff>123825</xdr:rowOff>
    </xdr:to>
    <xdr:sp>
      <xdr:nvSpPr>
        <xdr:cNvPr id="121" name="Line 1511"/>
        <xdr:cNvSpPr>
          <a:spLocks/>
        </xdr:cNvSpPr>
      </xdr:nvSpPr>
      <xdr:spPr>
        <a:xfrm flipV="1">
          <a:off x="18049875" y="4067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29</xdr:col>
      <xdr:colOff>0</xdr:colOff>
      <xdr:row>19</xdr:row>
      <xdr:rowOff>114300</xdr:rowOff>
    </xdr:from>
    <xdr:to>
      <xdr:col>29</xdr:col>
      <xdr:colOff>0</xdr:colOff>
      <xdr:row>19</xdr:row>
      <xdr:rowOff>123825</xdr:rowOff>
    </xdr:to>
    <xdr:sp>
      <xdr:nvSpPr>
        <xdr:cNvPr id="122" name="Line 1511"/>
        <xdr:cNvSpPr>
          <a:spLocks/>
        </xdr:cNvSpPr>
      </xdr:nvSpPr>
      <xdr:spPr>
        <a:xfrm flipV="1">
          <a:off x="16783050" y="4067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19</xdr:row>
      <xdr:rowOff>114300</xdr:rowOff>
    </xdr:from>
    <xdr:to>
      <xdr:col>27</xdr:col>
      <xdr:colOff>0</xdr:colOff>
      <xdr:row>19</xdr:row>
      <xdr:rowOff>123825</xdr:rowOff>
    </xdr:to>
    <xdr:sp>
      <xdr:nvSpPr>
        <xdr:cNvPr id="123" name="Line 1511"/>
        <xdr:cNvSpPr>
          <a:spLocks/>
        </xdr:cNvSpPr>
      </xdr:nvSpPr>
      <xdr:spPr>
        <a:xfrm flipV="1">
          <a:off x="15316200" y="4067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29</xdr:row>
      <xdr:rowOff>114300</xdr:rowOff>
    </xdr:from>
    <xdr:to>
      <xdr:col>11</xdr:col>
      <xdr:colOff>0</xdr:colOff>
      <xdr:row>29</xdr:row>
      <xdr:rowOff>123825</xdr:rowOff>
    </xdr:to>
    <xdr:sp>
      <xdr:nvSpPr>
        <xdr:cNvPr id="124" name="Line 1511"/>
        <xdr:cNvSpPr>
          <a:spLocks/>
        </xdr:cNvSpPr>
      </xdr:nvSpPr>
      <xdr:spPr>
        <a:xfrm flipV="1">
          <a:off x="6010275" y="6181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114300</xdr:rowOff>
    </xdr:from>
    <xdr:to>
      <xdr:col>9</xdr:col>
      <xdr:colOff>0</xdr:colOff>
      <xdr:row>29</xdr:row>
      <xdr:rowOff>123825</xdr:rowOff>
    </xdr:to>
    <xdr:sp>
      <xdr:nvSpPr>
        <xdr:cNvPr id="125" name="Line 1511"/>
        <xdr:cNvSpPr>
          <a:spLocks/>
        </xdr:cNvSpPr>
      </xdr:nvSpPr>
      <xdr:spPr>
        <a:xfrm flipV="1">
          <a:off x="4962525" y="6181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114300</xdr:rowOff>
    </xdr:from>
    <xdr:to>
      <xdr:col>7</xdr:col>
      <xdr:colOff>0</xdr:colOff>
      <xdr:row>29</xdr:row>
      <xdr:rowOff>123825</xdr:rowOff>
    </xdr:to>
    <xdr:sp>
      <xdr:nvSpPr>
        <xdr:cNvPr id="126" name="Line 1511"/>
        <xdr:cNvSpPr>
          <a:spLocks/>
        </xdr:cNvSpPr>
      </xdr:nvSpPr>
      <xdr:spPr>
        <a:xfrm flipV="1">
          <a:off x="3867150" y="6181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59</xdr:col>
      <xdr:colOff>0</xdr:colOff>
      <xdr:row>14</xdr:row>
      <xdr:rowOff>114300</xdr:rowOff>
    </xdr:from>
    <xdr:to>
      <xdr:col>59</xdr:col>
      <xdr:colOff>0</xdr:colOff>
      <xdr:row>14</xdr:row>
      <xdr:rowOff>123825</xdr:rowOff>
    </xdr:to>
    <xdr:sp>
      <xdr:nvSpPr>
        <xdr:cNvPr id="127" name="Line 1511"/>
        <xdr:cNvSpPr>
          <a:spLocks/>
        </xdr:cNvSpPr>
      </xdr:nvSpPr>
      <xdr:spPr>
        <a:xfrm flipV="1">
          <a:off x="41005125" y="30956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57</xdr:col>
      <xdr:colOff>0</xdr:colOff>
      <xdr:row>17</xdr:row>
      <xdr:rowOff>114300</xdr:rowOff>
    </xdr:from>
    <xdr:to>
      <xdr:col>57</xdr:col>
      <xdr:colOff>0</xdr:colOff>
      <xdr:row>17</xdr:row>
      <xdr:rowOff>123825</xdr:rowOff>
    </xdr:to>
    <xdr:sp>
      <xdr:nvSpPr>
        <xdr:cNvPr id="128" name="Line 1511"/>
        <xdr:cNvSpPr>
          <a:spLocks/>
        </xdr:cNvSpPr>
      </xdr:nvSpPr>
      <xdr:spPr>
        <a:xfrm flipV="1">
          <a:off x="37052250" y="3629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55</xdr:col>
      <xdr:colOff>0</xdr:colOff>
      <xdr:row>17</xdr:row>
      <xdr:rowOff>114300</xdr:rowOff>
    </xdr:from>
    <xdr:to>
      <xdr:col>55</xdr:col>
      <xdr:colOff>0</xdr:colOff>
      <xdr:row>17</xdr:row>
      <xdr:rowOff>123825</xdr:rowOff>
    </xdr:to>
    <xdr:sp>
      <xdr:nvSpPr>
        <xdr:cNvPr id="129" name="Line 1511"/>
        <xdr:cNvSpPr>
          <a:spLocks/>
        </xdr:cNvSpPr>
      </xdr:nvSpPr>
      <xdr:spPr>
        <a:xfrm flipV="1">
          <a:off x="33537525" y="3629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44</xdr:col>
      <xdr:colOff>0</xdr:colOff>
      <xdr:row>4</xdr:row>
      <xdr:rowOff>123825</xdr:rowOff>
    </xdr:from>
    <xdr:to>
      <xdr:col>44</xdr:col>
      <xdr:colOff>0</xdr:colOff>
      <xdr:row>4</xdr:row>
      <xdr:rowOff>123825</xdr:rowOff>
    </xdr:to>
    <xdr:sp>
      <xdr:nvSpPr>
        <xdr:cNvPr id="130" name="Line 1651"/>
        <xdr:cNvSpPr>
          <a:spLocks/>
        </xdr:cNvSpPr>
      </xdr:nvSpPr>
      <xdr:spPr>
        <a:xfrm flipV="1">
          <a:off x="25288875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49</xdr:col>
      <xdr:colOff>0</xdr:colOff>
      <xdr:row>4</xdr:row>
      <xdr:rowOff>114300</xdr:rowOff>
    </xdr:from>
    <xdr:to>
      <xdr:col>49</xdr:col>
      <xdr:colOff>0</xdr:colOff>
      <xdr:row>4</xdr:row>
      <xdr:rowOff>123825</xdr:rowOff>
    </xdr:to>
    <xdr:sp>
      <xdr:nvSpPr>
        <xdr:cNvPr id="131" name="Line 1511"/>
        <xdr:cNvSpPr>
          <a:spLocks/>
        </xdr:cNvSpPr>
      </xdr:nvSpPr>
      <xdr:spPr>
        <a:xfrm flipV="1">
          <a:off x="28127325" y="9048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0</xdr:colOff>
      <xdr:row>4</xdr:row>
      <xdr:rowOff>114300</xdr:rowOff>
    </xdr:from>
    <xdr:to>
      <xdr:col>47</xdr:col>
      <xdr:colOff>0</xdr:colOff>
      <xdr:row>4</xdr:row>
      <xdr:rowOff>123825</xdr:rowOff>
    </xdr:to>
    <xdr:sp>
      <xdr:nvSpPr>
        <xdr:cNvPr id="132" name="Line 1511"/>
        <xdr:cNvSpPr>
          <a:spLocks/>
        </xdr:cNvSpPr>
      </xdr:nvSpPr>
      <xdr:spPr>
        <a:xfrm flipV="1">
          <a:off x="27003375" y="9048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45</xdr:col>
      <xdr:colOff>0</xdr:colOff>
      <xdr:row>4</xdr:row>
      <xdr:rowOff>114300</xdr:rowOff>
    </xdr:from>
    <xdr:to>
      <xdr:col>45</xdr:col>
      <xdr:colOff>0</xdr:colOff>
      <xdr:row>4</xdr:row>
      <xdr:rowOff>123825</xdr:rowOff>
    </xdr:to>
    <xdr:sp>
      <xdr:nvSpPr>
        <xdr:cNvPr id="133" name="Line 1511"/>
        <xdr:cNvSpPr>
          <a:spLocks/>
        </xdr:cNvSpPr>
      </xdr:nvSpPr>
      <xdr:spPr>
        <a:xfrm flipV="1">
          <a:off x="25869900" y="9048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0</xdr:colOff>
      <xdr:row>24</xdr:row>
      <xdr:rowOff>123825</xdr:rowOff>
    </xdr:from>
    <xdr:to>
      <xdr:col>36</xdr:col>
      <xdr:colOff>0</xdr:colOff>
      <xdr:row>24</xdr:row>
      <xdr:rowOff>123825</xdr:rowOff>
    </xdr:to>
    <xdr:sp>
      <xdr:nvSpPr>
        <xdr:cNvPr id="134" name="Line 1651"/>
        <xdr:cNvSpPr>
          <a:spLocks/>
        </xdr:cNvSpPr>
      </xdr:nvSpPr>
      <xdr:spPr>
        <a:xfrm flipV="1">
          <a:off x="21040725" y="513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41</xdr:col>
      <xdr:colOff>0</xdr:colOff>
      <xdr:row>24</xdr:row>
      <xdr:rowOff>114300</xdr:rowOff>
    </xdr:from>
    <xdr:to>
      <xdr:col>41</xdr:col>
      <xdr:colOff>0</xdr:colOff>
      <xdr:row>24</xdr:row>
      <xdr:rowOff>123825</xdr:rowOff>
    </xdr:to>
    <xdr:sp>
      <xdr:nvSpPr>
        <xdr:cNvPr id="135" name="Line 1511"/>
        <xdr:cNvSpPr>
          <a:spLocks/>
        </xdr:cNvSpPr>
      </xdr:nvSpPr>
      <xdr:spPr>
        <a:xfrm flipV="1">
          <a:off x="23631525" y="5124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39</xdr:col>
      <xdr:colOff>0</xdr:colOff>
      <xdr:row>24</xdr:row>
      <xdr:rowOff>114300</xdr:rowOff>
    </xdr:from>
    <xdr:to>
      <xdr:col>39</xdr:col>
      <xdr:colOff>0</xdr:colOff>
      <xdr:row>24</xdr:row>
      <xdr:rowOff>123825</xdr:rowOff>
    </xdr:to>
    <xdr:sp>
      <xdr:nvSpPr>
        <xdr:cNvPr id="136" name="Line 1511"/>
        <xdr:cNvSpPr>
          <a:spLocks/>
        </xdr:cNvSpPr>
      </xdr:nvSpPr>
      <xdr:spPr>
        <a:xfrm flipV="1">
          <a:off x="22583775" y="5124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24</xdr:row>
      <xdr:rowOff>114300</xdr:rowOff>
    </xdr:from>
    <xdr:to>
      <xdr:col>37</xdr:col>
      <xdr:colOff>0</xdr:colOff>
      <xdr:row>24</xdr:row>
      <xdr:rowOff>123825</xdr:rowOff>
    </xdr:to>
    <xdr:sp>
      <xdr:nvSpPr>
        <xdr:cNvPr id="137" name="Line 1511"/>
        <xdr:cNvSpPr>
          <a:spLocks/>
        </xdr:cNvSpPr>
      </xdr:nvSpPr>
      <xdr:spPr>
        <a:xfrm flipV="1">
          <a:off x="21621750" y="5124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33</xdr:col>
      <xdr:colOff>0</xdr:colOff>
      <xdr:row>9</xdr:row>
      <xdr:rowOff>114300</xdr:rowOff>
    </xdr:from>
    <xdr:to>
      <xdr:col>33</xdr:col>
      <xdr:colOff>0</xdr:colOff>
      <xdr:row>9</xdr:row>
      <xdr:rowOff>123825</xdr:rowOff>
    </xdr:to>
    <xdr:sp>
      <xdr:nvSpPr>
        <xdr:cNvPr id="138" name="Line 1511"/>
        <xdr:cNvSpPr>
          <a:spLocks/>
        </xdr:cNvSpPr>
      </xdr:nvSpPr>
      <xdr:spPr>
        <a:xfrm flipV="1">
          <a:off x="19507200" y="20478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0</xdr:colOff>
      <xdr:row>9</xdr:row>
      <xdr:rowOff>114300</xdr:rowOff>
    </xdr:from>
    <xdr:to>
      <xdr:col>31</xdr:col>
      <xdr:colOff>0</xdr:colOff>
      <xdr:row>9</xdr:row>
      <xdr:rowOff>123825</xdr:rowOff>
    </xdr:to>
    <xdr:sp>
      <xdr:nvSpPr>
        <xdr:cNvPr id="139" name="Line 1511"/>
        <xdr:cNvSpPr>
          <a:spLocks/>
        </xdr:cNvSpPr>
      </xdr:nvSpPr>
      <xdr:spPr>
        <a:xfrm flipV="1">
          <a:off x="18049875" y="20478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34</xdr:col>
      <xdr:colOff>0</xdr:colOff>
      <xdr:row>9</xdr:row>
      <xdr:rowOff>123825</xdr:rowOff>
    </xdr:from>
    <xdr:to>
      <xdr:col>34</xdr:col>
      <xdr:colOff>0</xdr:colOff>
      <xdr:row>9</xdr:row>
      <xdr:rowOff>123825</xdr:rowOff>
    </xdr:to>
    <xdr:sp>
      <xdr:nvSpPr>
        <xdr:cNvPr id="140" name="Line 1651"/>
        <xdr:cNvSpPr>
          <a:spLocks/>
        </xdr:cNvSpPr>
      </xdr:nvSpPr>
      <xdr:spPr>
        <a:xfrm flipV="1">
          <a:off x="2005965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33</xdr:col>
      <xdr:colOff>0</xdr:colOff>
      <xdr:row>9</xdr:row>
      <xdr:rowOff>114300</xdr:rowOff>
    </xdr:from>
    <xdr:to>
      <xdr:col>33</xdr:col>
      <xdr:colOff>0</xdr:colOff>
      <xdr:row>9</xdr:row>
      <xdr:rowOff>123825</xdr:rowOff>
    </xdr:to>
    <xdr:sp>
      <xdr:nvSpPr>
        <xdr:cNvPr id="141" name="Line 1511"/>
        <xdr:cNvSpPr>
          <a:spLocks/>
        </xdr:cNvSpPr>
      </xdr:nvSpPr>
      <xdr:spPr>
        <a:xfrm flipV="1">
          <a:off x="19507200" y="20478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0</xdr:colOff>
      <xdr:row>9</xdr:row>
      <xdr:rowOff>114300</xdr:rowOff>
    </xdr:from>
    <xdr:to>
      <xdr:col>31</xdr:col>
      <xdr:colOff>0</xdr:colOff>
      <xdr:row>9</xdr:row>
      <xdr:rowOff>123825</xdr:rowOff>
    </xdr:to>
    <xdr:sp>
      <xdr:nvSpPr>
        <xdr:cNvPr id="142" name="Line 1511"/>
        <xdr:cNvSpPr>
          <a:spLocks/>
        </xdr:cNvSpPr>
      </xdr:nvSpPr>
      <xdr:spPr>
        <a:xfrm flipV="1">
          <a:off x="18049875" y="20478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56</xdr:col>
      <xdr:colOff>0</xdr:colOff>
      <xdr:row>19</xdr:row>
      <xdr:rowOff>114300</xdr:rowOff>
    </xdr:from>
    <xdr:to>
      <xdr:col>56</xdr:col>
      <xdr:colOff>0</xdr:colOff>
      <xdr:row>19</xdr:row>
      <xdr:rowOff>123825</xdr:rowOff>
    </xdr:to>
    <xdr:sp>
      <xdr:nvSpPr>
        <xdr:cNvPr id="143" name="Line 1511"/>
        <xdr:cNvSpPr>
          <a:spLocks/>
        </xdr:cNvSpPr>
      </xdr:nvSpPr>
      <xdr:spPr>
        <a:xfrm flipV="1">
          <a:off x="35309175" y="4067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57</xdr:col>
      <xdr:colOff>0</xdr:colOff>
      <xdr:row>19</xdr:row>
      <xdr:rowOff>114300</xdr:rowOff>
    </xdr:from>
    <xdr:to>
      <xdr:col>57</xdr:col>
      <xdr:colOff>0</xdr:colOff>
      <xdr:row>19</xdr:row>
      <xdr:rowOff>123825</xdr:rowOff>
    </xdr:to>
    <xdr:sp>
      <xdr:nvSpPr>
        <xdr:cNvPr id="144" name="Line 1511"/>
        <xdr:cNvSpPr>
          <a:spLocks/>
        </xdr:cNvSpPr>
      </xdr:nvSpPr>
      <xdr:spPr>
        <a:xfrm flipV="1">
          <a:off x="37052250" y="4067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57</xdr:col>
      <xdr:colOff>0</xdr:colOff>
      <xdr:row>19</xdr:row>
      <xdr:rowOff>123825</xdr:rowOff>
    </xdr:from>
    <xdr:to>
      <xdr:col>57</xdr:col>
      <xdr:colOff>0</xdr:colOff>
      <xdr:row>19</xdr:row>
      <xdr:rowOff>123825</xdr:rowOff>
    </xdr:to>
    <xdr:sp>
      <xdr:nvSpPr>
        <xdr:cNvPr id="145" name="Line 1651"/>
        <xdr:cNvSpPr>
          <a:spLocks/>
        </xdr:cNvSpPr>
      </xdr:nvSpPr>
      <xdr:spPr>
        <a:xfrm flipV="1">
          <a:off x="37052250" y="407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0</xdr:colOff>
      <xdr:row>19</xdr:row>
      <xdr:rowOff>114300</xdr:rowOff>
    </xdr:from>
    <xdr:to>
      <xdr:col>53</xdr:col>
      <xdr:colOff>0</xdr:colOff>
      <xdr:row>19</xdr:row>
      <xdr:rowOff>123825</xdr:rowOff>
    </xdr:to>
    <xdr:sp>
      <xdr:nvSpPr>
        <xdr:cNvPr id="146" name="Line 1511"/>
        <xdr:cNvSpPr>
          <a:spLocks/>
        </xdr:cNvSpPr>
      </xdr:nvSpPr>
      <xdr:spPr>
        <a:xfrm flipV="1">
          <a:off x="30451425" y="4067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51</xdr:col>
      <xdr:colOff>0</xdr:colOff>
      <xdr:row>19</xdr:row>
      <xdr:rowOff>114300</xdr:rowOff>
    </xdr:from>
    <xdr:to>
      <xdr:col>51</xdr:col>
      <xdr:colOff>0</xdr:colOff>
      <xdr:row>19</xdr:row>
      <xdr:rowOff>123825</xdr:rowOff>
    </xdr:to>
    <xdr:sp>
      <xdr:nvSpPr>
        <xdr:cNvPr id="147" name="Line 1511"/>
        <xdr:cNvSpPr>
          <a:spLocks/>
        </xdr:cNvSpPr>
      </xdr:nvSpPr>
      <xdr:spPr>
        <a:xfrm flipV="1">
          <a:off x="29289375" y="4067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54</xdr:col>
      <xdr:colOff>0</xdr:colOff>
      <xdr:row>19</xdr:row>
      <xdr:rowOff>123825</xdr:rowOff>
    </xdr:from>
    <xdr:to>
      <xdr:col>54</xdr:col>
      <xdr:colOff>0</xdr:colOff>
      <xdr:row>19</xdr:row>
      <xdr:rowOff>123825</xdr:rowOff>
    </xdr:to>
    <xdr:sp>
      <xdr:nvSpPr>
        <xdr:cNvPr id="148" name="Line 1651"/>
        <xdr:cNvSpPr>
          <a:spLocks/>
        </xdr:cNvSpPr>
      </xdr:nvSpPr>
      <xdr:spPr>
        <a:xfrm flipV="1">
          <a:off x="32004000" y="407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0</xdr:colOff>
      <xdr:row>19</xdr:row>
      <xdr:rowOff>114300</xdr:rowOff>
    </xdr:from>
    <xdr:to>
      <xdr:col>53</xdr:col>
      <xdr:colOff>0</xdr:colOff>
      <xdr:row>19</xdr:row>
      <xdr:rowOff>123825</xdr:rowOff>
    </xdr:to>
    <xdr:sp>
      <xdr:nvSpPr>
        <xdr:cNvPr id="149" name="Line 1511"/>
        <xdr:cNvSpPr>
          <a:spLocks/>
        </xdr:cNvSpPr>
      </xdr:nvSpPr>
      <xdr:spPr>
        <a:xfrm flipV="1">
          <a:off x="30451425" y="4067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51</xdr:col>
      <xdr:colOff>0</xdr:colOff>
      <xdr:row>19</xdr:row>
      <xdr:rowOff>114300</xdr:rowOff>
    </xdr:from>
    <xdr:to>
      <xdr:col>51</xdr:col>
      <xdr:colOff>0</xdr:colOff>
      <xdr:row>19</xdr:row>
      <xdr:rowOff>123825</xdr:rowOff>
    </xdr:to>
    <xdr:sp>
      <xdr:nvSpPr>
        <xdr:cNvPr id="150" name="Line 1511"/>
        <xdr:cNvSpPr>
          <a:spLocks/>
        </xdr:cNvSpPr>
      </xdr:nvSpPr>
      <xdr:spPr>
        <a:xfrm flipV="1">
          <a:off x="29289375" y="4067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49</xdr:col>
      <xdr:colOff>0</xdr:colOff>
      <xdr:row>17</xdr:row>
      <xdr:rowOff>114300</xdr:rowOff>
    </xdr:from>
    <xdr:to>
      <xdr:col>49</xdr:col>
      <xdr:colOff>0</xdr:colOff>
      <xdr:row>17</xdr:row>
      <xdr:rowOff>123825</xdr:rowOff>
    </xdr:to>
    <xdr:sp>
      <xdr:nvSpPr>
        <xdr:cNvPr id="151" name="Line 1511"/>
        <xdr:cNvSpPr>
          <a:spLocks/>
        </xdr:cNvSpPr>
      </xdr:nvSpPr>
      <xdr:spPr>
        <a:xfrm flipV="1">
          <a:off x="28127325" y="3629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54</xdr:col>
      <xdr:colOff>0</xdr:colOff>
      <xdr:row>7</xdr:row>
      <xdr:rowOff>114300</xdr:rowOff>
    </xdr:from>
    <xdr:to>
      <xdr:col>54</xdr:col>
      <xdr:colOff>0</xdr:colOff>
      <xdr:row>7</xdr:row>
      <xdr:rowOff>123825</xdr:rowOff>
    </xdr:to>
    <xdr:sp>
      <xdr:nvSpPr>
        <xdr:cNvPr id="152" name="Line 1511"/>
        <xdr:cNvSpPr>
          <a:spLocks/>
        </xdr:cNvSpPr>
      </xdr:nvSpPr>
      <xdr:spPr>
        <a:xfrm flipV="1">
          <a:off x="32004000" y="16192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41</xdr:col>
      <xdr:colOff>0</xdr:colOff>
      <xdr:row>20</xdr:row>
      <xdr:rowOff>66675</xdr:rowOff>
    </xdr:from>
    <xdr:to>
      <xdr:col>41</xdr:col>
      <xdr:colOff>0</xdr:colOff>
      <xdr:row>20</xdr:row>
      <xdr:rowOff>85725</xdr:rowOff>
    </xdr:to>
    <xdr:sp>
      <xdr:nvSpPr>
        <xdr:cNvPr id="153" name="Line 1653"/>
        <xdr:cNvSpPr>
          <a:spLocks/>
        </xdr:cNvSpPr>
      </xdr:nvSpPr>
      <xdr:spPr>
        <a:xfrm flipV="1">
          <a:off x="23631525" y="42195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59</xdr:col>
      <xdr:colOff>0</xdr:colOff>
      <xdr:row>31</xdr:row>
      <xdr:rowOff>114300</xdr:rowOff>
    </xdr:from>
    <xdr:to>
      <xdr:col>59</xdr:col>
      <xdr:colOff>0</xdr:colOff>
      <xdr:row>31</xdr:row>
      <xdr:rowOff>123825</xdr:rowOff>
    </xdr:to>
    <xdr:sp>
      <xdr:nvSpPr>
        <xdr:cNvPr id="154" name="Line 1511"/>
        <xdr:cNvSpPr>
          <a:spLocks/>
        </xdr:cNvSpPr>
      </xdr:nvSpPr>
      <xdr:spPr>
        <a:xfrm flipV="1">
          <a:off x="41005125" y="6581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57</xdr:col>
      <xdr:colOff>0</xdr:colOff>
      <xdr:row>27</xdr:row>
      <xdr:rowOff>114300</xdr:rowOff>
    </xdr:from>
    <xdr:to>
      <xdr:col>57</xdr:col>
      <xdr:colOff>0</xdr:colOff>
      <xdr:row>27</xdr:row>
      <xdr:rowOff>123825</xdr:rowOff>
    </xdr:to>
    <xdr:sp>
      <xdr:nvSpPr>
        <xdr:cNvPr id="155" name="Line 1511"/>
        <xdr:cNvSpPr>
          <a:spLocks/>
        </xdr:cNvSpPr>
      </xdr:nvSpPr>
      <xdr:spPr>
        <a:xfrm flipV="1">
          <a:off x="37052250" y="57435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C78"/>
  <sheetViews>
    <sheetView tabSelected="1" view="pageBreakPreview" zoomScale="88" zoomScaleSheetLayoutView="88" zoomScalePageLayoutView="0" workbookViewId="0" topLeftCell="A1">
      <pane xSplit="2" ySplit="3" topLeftCell="AR1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38" sqref="D38"/>
    </sheetView>
  </sheetViews>
  <sheetFormatPr defaultColWidth="4.00390625" defaultRowHeight="12.75"/>
  <cols>
    <col min="1" max="1" width="3.00390625" style="0" customWidth="1"/>
    <col min="2" max="2" width="11.625" style="0" customWidth="1"/>
    <col min="3" max="3" width="7.625" style="0" customWidth="1"/>
    <col min="4" max="4" width="7.875" style="0" customWidth="1"/>
    <col min="5" max="5" width="7.00390625" style="0" customWidth="1"/>
    <col min="6" max="6" width="6.75390625" style="0" customWidth="1"/>
    <col min="7" max="7" width="6.875" style="0" customWidth="1"/>
    <col min="8" max="8" width="7.00390625" style="0" customWidth="1"/>
    <col min="9" max="9" width="7.375" style="0" customWidth="1"/>
    <col min="10" max="11" width="6.875" style="0" customWidth="1"/>
    <col min="12" max="12" width="7.25390625" style="0" customWidth="1"/>
    <col min="13" max="13" width="7.375" style="0" customWidth="1"/>
    <col min="14" max="14" width="6.75390625" style="0" customWidth="1"/>
    <col min="15" max="15" width="6.375" style="0" customWidth="1"/>
    <col min="16" max="16" width="7.875" style="0" customWidth="1"/>
    <col min="17" max="17" width="6.875" style="0" customWidth="1"/>
    <col min="18" max="18" width="6.00390625" style="0" customWidth="1"/>
    <col min="19" max="20" width="6.625" style="0" customWidth="1"/>
    <col min="21" max="21" width="6.25390625" style="0" customWidth="1"/>
    <col min="22" max="22" width="6.00390625" style="0" customWidth="1"/>
    <col min="23" max="30" width="9.625" style="0" customWidth="1"/>
    <col min="31" max="31" width="7.00390625" style="0" customWidth="1"/>
    <col min="32" max="32" width="9.75390625" style="0" customWidth="1"/>
    <col min="33" max="33" width="9.375" style="0" customWidth="1"/>
    <col min="34" max="34" width="7.25390625" style="0" customWidth="1"/>
    <col min="35" max="35" width="6.625" style="0" customWidth="1"/>
    <col min="36" max="36" width="6.25390625" style="0" customWidth="1"/>
    <col min="37" max="37" width="7.625" style="0" customWidth="1"/>
    <col min="38" max="38" width="6.00390625" style="0" customWidth="1"/>
    <col min="39" max="39" width="6.625" style="0" customWidth="1"/>
    <col min="40" max="40" width="7.375" style="0" customWidth="1"/>
    <col min="41" max="41" width="6.375" style="0" customWidth="1"/>
    <col min="42" max="42" width="7.125" style="0" customWidth="1"/>
    <col min="43" max="43" width="7.75390625" style="0" customWidth="1"/>
    <col min="44" max="44" width="6.875" style="0" customWidth="1"/>
    <col min="45" max="45" width="7.625" style="0" customWidth="1"/>
    <col min="46" max="46" width="7.875" style="0" customWidth="1"/>
    <col min="47" max="47" width="7.00390625" style="0" customWidth="1"/>
    <col min="48" max="48" width="7.125" style="0" customWidth="1"/>
    <col min="49" max="53" width="7.625" style="0" customWidth="1"/>
    <col min="54" max="54" width="20.375" style="0" customWidth="1"/>
    <col min="55" max="55" width="20.125" style="0" customWidth="1"/>
    <col min="56" max="56" width="23.25390625" style="0" customWidth="1"/>
    <col min="57" max="57" width="22.875" style="0" customWidth="1"/>
    <col min="58" max="58" width="26.00390625" style="0" customWidth="1"/>
    <col min="59" max="59" width="25.875" style="0" customWidth="1"/>
    <col min="60" max="60" width="31.875" style="0" customWidth="1"/>
    <col min="61" max="61" width="31.125" style="0" customWidth="1"/>
    <col min="62" max="62" width="28.375" style="0" customWidth="1"/>
    <col min="63" max="64" width="6.625" style="0" customWidth="1"/>
    <col min="65" max="65" width="6.00390625" style="0" customWidth="1"/>
    <col min="66" max="66" width="6.75390625" style="0" customWidth="1"/>
    <col min="67" max="67" width="5.375" style="0" customWidth="1"/>
    <col min="68" max="68" width="6.375" style="0" customWidth="1"/>
    <col min="69" max="69" width="6.00390625" style="0" customWidth="1"/>
    <col min="70" max="70" width="6.125" style="0" customWidth="1"/>
    <col min="71" max="71" width="5.375" style="0" customWidth="1"/>
    <col min="72" max="72" width="6.875" style="0" customWidth="1"/>
    <col min="73" max="73" width="6.75390625" style="0" customWidth="1"/>
    <col min="74" max="75" width="5.375" style="0" customWidth="1"/>
    <col min="76" max="76" width="5.125" style="0" customWidth="1"/>
    <col min="77" max="77" width="5.00390625" style="0" customWidth="1"/>
    <col min="78" max="78" width="6.25390625" style="0" customWidth="1"/>
    <col min="79" max="79" width="6.00390625" style="0" customWidth="1"/>
    <col min="80" max="81" width="6.375" style="0" customWidth="1"/>
    <col min="82" max="82" width="6.25390625" style="0" customWidth="1"/>
    <col min="83" max="83" width="5.375" style="0" customWidth="1"/>
    <col min="84" max="84" width="5.25390625" style="0" customWidth="1"/>
    <col min="85" max="85" width="6.75390625" style="0" customWidth="1"/>
    <col min="86" max="86" width="7.125" style="0" customWidth="1"/>
    <col min="87" max="87" width="6.25390625" style="0" customWidth="1"/>
    <col min="88" max="88" width="6.125" style="0" customWidth="1"/>
    <col min="89" max="89" width="6.875" style="0" customWidth="1"/>
    <col min="90" max="90" width="5.875" style="0" customWidth="1"/>
    <col min="91" max="91" width="4.625" style="38" customWidth="1"/>
    <col min="92" max="92" width="4.00390625" style="38" customWidth="1"/>
    <col min="93" max="93" width="3.875" style="38" customWidth="1"/>
    <col min="94" max="94" width="5.00390625" style="38" customWidth="1"/>
    <col min="95" max="97" width="4.00390625" style="0" customWidth="1"/>
    <col min="98" max="98" width="5.125" style="0" customWidth="1"/>
    <col min="99" max="99" width="6.125" style="0" customWidth="1"/>
    <col min="100" max="100" width="6.00390625" style="0" customWidth="1"/>
    <col min="101" max="101" width="7.375" style="105" customWidth="1"/>
    <col min="102" max="103" width="6.00390625" style="0" customWidth="1"/>
    <col min="104" max="104" width="7.875" style="0" customWidth="1"/>
    <col min="105" max="105" width="5.625" style="106" customWidth="1"/>
    <col min="106" max="106" width="5.75390625" style="0" customWidth="1"/>
    <col min="107" max="107" width="5.875" style="0" customWidth="1"/>
    <col min="108" max="111" width="4.00390625" style="0" customWidth="1"/>
    <col min="112" max="112" width="4.625" style="0" bestFit="1" customWidth="1"/>
    <col min="113" max="113" width="4.00390625" style="0" customWidth="1"/>
    <col min="114" max="114" width="4.625" style="0" bestFit="1" customWidth="1"/>
    <col min="115" max="115" width="4.00390625" style="0" customWidth="1"/>
    <col min="116" max="116" width="4.375" style="0" customWidth="1"/>
    <col min="117" max="117" width="5.00390625" style="0" customWidth="1"/>
    <col min="118" max="118" width="8.25390625" style="0" customWidth="1"/>
    <col min="119" max="119" width="9.125" style="0" customWidth="1"/>
    <col min="120" max="120" width="7.25390625" style="0" customWidth="1"/>
    <col min="121" max="125" width="4.00390625" style="0" customWidth="1"/>
    <col min="126" max="126" width="6.25390625" style="0" customWidth="1"/>
    <col min="127" max="127" width="6.375" style="0" customWidth="1"/>
  </cols>
  <sheetData>
    <row r="1" spans="1:128" ht="16.5" thickBot="1">
      <c r="A1" s="512" t="s">
        <v>83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  <c r="R1" s="513"/>
      <c r="S1" s="513"/>
      <c r="T1" s="513"/>
      <c r="U1" s="513"/>
      <c r="V1" s="513"/>
      <c r="W1" s="513"/>
      <c r="X1" s="513"/>
      <c r="Y1" s="513"/>
      <c r="Z1" s="513"/>
      <c r="AA1" s="513"/>
      <c r="AB1" s="513"/>
      <c r="AC1" s="513"/>
      <c r="AD1" s="513"/>
      <c r="AE1" s="513"/>
      <c r="AF1" s="513"/>
      <c r="AG1" s="513"/>
      <c r="AH1" s="513"/>
      <c r="AI1" s="513"/>
      <c r="AJ1" s="513"/>
      <c r="AK1" s="513"/>
      <c r="AL1" s="513"/>
      <c r="AM1" s="513"/>
      <c r="AN1" s="513"/>
      <c r="AO1" s="513"/>
      <c r="AP1" s="513"/>
      <c r="AQ1" s="513"/>
      <c r="AR1" s="513"/>
      <c r="AS1" s="77"/>
      <c r="AT1" s="77"/>
      <c r="AU1" s="50"/>
      <c r="AV1" s="50"/>
      <c r="AW1" s="50"/>
      <c r="AX1" s="50"/>
      <c r="AY1" s="50"/>
      <c r="AZ1" s="50"/>
      <c r="BA1" s="50"/>
      <c r="BD1" s="43"/>
      <c r="BE1" s="3"/>
      <c r="BF1" s="3"/>
      <c r="BJ1" s="43"/>
      <c r="BK1" s="87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147"/>
      <c r="CN1" s="147"/>
      <c r="CO1" s="100"/>
      <c r="CP1" s="147"/>
      <c r="CQ1" s="100"/>
      <c r="CR1" s="100"/>
      <c r="CS1" s="100"/>
      <c r="CT1" s="147"/>
      <c r="CU1" s="100"/>
      <c r="CV1" s="100"/>
      <c r="CW1" s="150"/>
      <c r="CX1" s="100"/>
      <c r="CY1" s="100"/>
      <c r="CZ1" s="100"/>
      <c r="DA1" s="151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</row>
    <row r="2" spans="1:128" ht="13.5" thickBot="1">
      <c r="A2" s="51"/>
      <c r="B2" s="52"/>
      <c r="C2" s="207" t="s">
        <v>34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520" t="s">
        <v>86</v>
      </c>
      <c r="Y2" s="521"/>
      <c r="Z2" s="521"/>
      <c r="AA2" s="521"/>
      <c r="AB2" s="521"/>
      <c r="AC2" s="521"/>
      <c r="AD2" s="522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547"/>
      <c r="AP2" s="547"/>
      <c r="AQ2" s="547"/>
      <c r="AR2" s="547"/>
      <c r="AS2" s="547"/>
      <c r="AT2" s="547"/>
      <c r="AU2" s="547"/>
      <c r="AV2" s="86"/>
      <c r="AW2" s="76"/>
      <c r="AX2" s="545" t="s">
        <v>46</v>
      </c>
      <c r="AY2" s="546"/>
      <c r="AZ2" s="517" t="s">
        <v>85</v>
      </c>
      <c r="BA2" s="519"/>
      <c r="BB2" s="517" t="s">
        <v>47</v>
      </c>
      <c r="BC2" s="518"/>
      <c r="BD2" s="518"/>
      <c r="BE2" s="518"/>
      <c r="BF2" s="519"/>
      <c r="BG2" s="517" t="s">
        <v>35</v>
      </c>
      <c r="BH2" s="518"/>
      <c r="BI2" s="518"/>
      <c r="BJ2" s="519"/>
      <c r="BK2" s="67" t="s">
        <v>54</v>
      </c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152"/>
      <c r="CN2" s="153"/>
      <c r="CO2" s="153"/>
      <c r="CP2" s="154"/>
      <c r="CQ2" s="155"/>
      <c r="CR2" s="156"/>
      <c r="CS2" s="156"/>
      <c r="CT2" s="156"/>
      <c r="CU2" s="156"/>
      <c r="CV2" s="156"/>
      <c r="CW2" s="157"/>
      <c r="CX2" s="156"/>
      <c r="CY2" s="156"/>
      <c r="CZ2" s="156"/>
      <c r="DA2" s="158"/>
      <c r="DB2" s="156"/>
      <c r="DC2" s="156"/>
      <c r="DD2" s="156"/>
      <c r="DE2" s="156"/>
      <c r="DF2" s="156"/>
      <c r="DG2" s="156"/>
      <c r="DH2" s="155"/>
      <c r="DI2" s="156"/>
      <c r="DJ2" s="156"/>
      <c r="DK2" s="153"/>
      <c r="DL2" s="156"/>
      <c r="DM2" s="153"/>
      <c r="DN2" s="94"/>
      <c r="DO2" s="153"/>
      <c r="DP2" s="145"/>
      <c r="DQ2" s="147"/>
      <c r="DR2" s="100"/>
      <c r="DS2" s="100"/>
      <c r="DT2" s="136"/>
      <c r="DU2" s="147"/>
      <c r="DV2" s="100"/>
      <c r="DW2" s="100"/>
      <c r="DX2" s="100"/>
    </row>
    <row r="3" spans="1:131" ht="13.5" thickBot="1">
      <c r="A3" s="53" t="s">
        <v>0</v>
      </c>
      <c r="B3" s="54" t="s">
        <v>1</v>
      </c>
      <c r="C3" s="139">
        <v>301</v>
      </c>
      <c r="D3" s="83">
        <v>302</v>
      </c>
      <c r="E3" s="83">
        <v>303</v>
      </c>
      <c r="F3" s="83">
        <v>304</v>
      </c>
      <c r="G3" s="83">
        <v>305</v>
      </c>
      <c r="H3" s="83">
        <v>306</v>
      </c>
      <c r="I3" s="83">
        <v>307</v>
      </c>
      <c r="J3" s="83">
        <v>308</v>
      </c>
      <c r="K3" s="83">
        <v>309</v>
      </c>
      <c r="L3" s="83">
        <v>310</v>
      </c>
      <c r="M3" s="83">
        <v>311</v>
      </c>
      <c r="N3" s="83">
        <v>312</v>
      </c>
      <c r="O3" s="83">
        <v>313</v>
      </c>
      <c r="P3" s="83">
        <v>314</v>
      </c>
      <c r="Q3" s="83">
        <v>315</v>
      </c>
      <c r="R3" s="83">
        <v>316</v>
      </c>
      <c r="S3" s="83">
        <v>317</v>
      </c>
      <c r="T3" s="84">
        <v>318</v>
      </c>
      <c r="U3" s="83">
        <v>319</v>
      </c>
      <c r="V3" s="83">
        <v>320</v>
      </c>
      <c r="W3" s="140">
        <v>321</v>
      </c>
      <c r="X3" s="208">
        <v>361</v>
      </c>
      <c r="Y3" s="208">
        <v>362</v>
      </c>
      <c r="Z3" s="208">
        <v>363</v>
      </c>
      <c r="AA3" s="208">
        <v>364</v>
      </c>
      <c r="AB3" s="208">
        <v>365</v>
      </c>
      <c r="AC3" s="208">
        <v>366</v>
      </c>
      <c r="AD3" s="210">
        <v>367</v>
      </c>
      <c r="AE3" s="139">
        <v>322</v>
      </c>
      <c r="AF3" s="83">
        <v>323</v>
      </c>
      <c r="AG3" s="140">
        <v>324</v>
      </c>
      <c r="AH3" s="85">
        <v>325</v>
      </c>
      <c r="AI3" s="83">
        <v>326</v>
      </c>
      <c r="AJ3" s="83">
        <v>327</v>
      </c>
      <c r="AK3" s="84">
        <v>328</v>
      </c>
      <c r="AL3" s="84">
        <v>329</v>
      </c>
      <c r="AM3" s="84">
        <v>330</v>
      </c>
      <c r="AN3" s="83">
        <v>331</v>
      </c>
      <c r="AO3" s="212">
        <v>332</v>
      </c>
      <c r="AP3" s="84">
        <v>333</v>
      </c>
      <c r="AQ3" s="84">
        <v>334</v>
      </c>
      <c r="AR3" s="83">
        <v>335</v>
      </c>
      <c r="AS3" s="83">
        <v>336</v>
      </c>
      <c r="AT3" s="213">
        <v>337</v>
      </c>
      <c r="AU3" s="139">
        <v>338</v>
      </c>
      <c r="AV3" s="85">
        <v>339</v>
      </c>
      <c r="AW3" s="85">
        <v>340</v>
      </c>
      <c r="AX3" s="83">
        <v>397</v>
      </c>
      <c r="AY3" s="84">
        <v>398</v>
      </c>
      <c r="AZ3" s="208">
        <v>368</v>
      </c>
      <c r="BA3" s="210">
        <v>369</v>
      </c>
      <c r="BB3" s="341">
        <v>345</v>
      </c>
      <c r="BC3" s="209">
        <v>346</v>
      </c>
      <c r="BD3" s="209">
        <v>347</v>
      </c>
      <c r="BE3" s="209">
        <v>348</v>
      </c>
      <c r="BF3" s="209">
        <v>349</v>
      </c>
      <c r="BG3" s="211">
        <v>351</v>
      </c>
      <c r="BH3" s="82">
        <v>352</v>
      </c>
      <c r="BI3" s="82">
        <v>353</v>
      </c>
      <c r="BJ3" s="82">
        <v>354</v>
      </c>
      <c r="BK3" s="55">
        <v>35</v>
      </c>
      <c r="BL3" s="88">
        <v>370</v>
      </c>
      <c r="BM3" s="89">
        <v>371</v>
      </c>
      <c r="BN3" s="89">
        <v>372</v>
      </c>
      <c r="BO3" s="89">
        <v>373</v>
      </c>
      <c r="BP3" s="89">
        <v>374</v>
      </c>
      <c r="BQ3" s="89">
        <v>375</v>
      </c>
      <c r="BR3" s="89">
        <v>376</v>
      </c>
      <c r="BS3" s="89">
        <v>377</v>
      </c>
      <c r="BT3" s="90">
        <v>378</v>
      </c>
      <c r="BU3" s="89">
        <v>379</v>
      </c>
      <c r="BV3" s="88">
        <v>380</v>
      </c>
      <c r="BW3" s="90">
        <v>381</v>
      </c>
      <c r="BX3" s="89">
        <v>382</v>
      </c>
      <c r="BY3" s="89">
        <v>383</v>
      </c>
      <c r="BZ3" s="89">
        <v>384</v>
      </c>
      <c r="CA3" s="88">
        <v>385</v>
      </c>
      <c r="CB3" s="88">
        <v>386</v>
      </c>
      <c r="CC3" s="88">
        <v>387</v>
      </c>
      <c r="CD3" s="90">
        <v>388</v>
      </c>
      <c r="CE3" s="89">
        <v>389</v>
      </c>
      <c r="CF3" s="89">
        <v>390</v>
      </c>
      <c r="CG3" s="88">
        <v>391</v>
      </c>
      <c r="CH3" s="88">
        <v>392</v>
      </c>
      <c r="CI3" s="88">
        <v>393</v>
      </c>
      <c r="CJ3" s="88">
        <v>394</v>
      </c>
      <c r="CK3" s="88">
        <v>395</v>
      </c>
      <c r="CL3" s="88">
        <v>396</v>
      </c>
      <c r="CM3" s="159" t="s">
        <v>74</v>
      </c>
      <c r="CN3" s="160" t="s">
        <v>37</v>
      </c>
      <c r="CO3" s="160" t="s">
        <v>38</v>
      </c>
      <c r="CP3" s="161" t="s">
        <v>38</v>
      </c>
      <c r="CQ3" s="162" t="s">
        <v>39</v>
      </c>
      <c r="CR3" s="163" t="s">
        <v>60</v>
      </c>
      <c r="CS3" s="164" t="s">
        <v>40</v>
      </c>
      <c r="CT3" s="165" t="s">
        <v>40</v>
      </c>
      <c r="CU3" s="165" t="s">
        <v>41</v>
      </c>
      <c r="CV3" s="163" t="s">
        <v>59</v>
      </c>
      <c r="CW3" s="163" t="s">
        <v>48</v>
      </c>
      <c r="CX3" s="446" t="s">
        <v>109</v>
      </c>
      <c r="CY3" s="163" t="s">
        <v>51</v>
      </c>
      <c r="CZ3" s="447" t="s">
        <v>108</v>
      </c>
      <c r="DA3" s="446" t="s">
        <v>106</v>
      </c>
      <c r="DB3" s="448" t="s">
        <v>107</v>
      </c>
      <c r="DC3" s="166" t="s">
        <v>75</v>
      </c>
      <c r="DD3" s="163" t="s">
        <v>56</v>
      </c>
      <c r="DE3" s="167" t="s">
        <v>43</v>
      </c>
      <c r="DF3" s="167" t="s">
        <v>61</v>
      </c>
      <c r="DG3" s="162" t="s">
        <v>44</v>
      </c>
      <c r="DH3" s="167" t="s">
        <v>45</v>
      </c>
      <c r="DI3" s="167" t="s">
        <v>50</v>
      </c>
      <c r="DJ3" s="161" t="s">
        <v>59</v>
      </c>
      <c r="DK3" s="160" t="s">
        <v>42</v>
      </c>
      <c r="DL3" s="168" t="s">
        <v>52</v>
      </c>
      <c r="DM3" s="169" t="s">
        <v>53</v>
      </c>
      <c r="DN3" s="170" t="s">
        <v>58</v>
      </c>
      <c r="DO3" s="450" t="s">
        <v>140</v>
      </c>
      <c r="DP3" s="172" t="s">
        <v>76</v>
      </c>
      <c r="DQ3" s="171" t="s">
        <v>62</v>
      </c>
      <c r="DR3" s="171" t="s">
        <v>57</v>
      </c>
      <c r="DS3" s="171" t="s">
        <v>73</v>
      </c>
      <c r="DT3" s="173" t="s">
        <v>60</v>
      </c>
      <c r="DU3" s="98" t="s">
        <v>57</v>
      </c>
      <c r="DV3" s="445" t="s">
        <v>42</v>
      </c>
      <c r="DW3" s="124" t="s">
        <v>81</v>
      </c>
      <c r="DX3" s="147"/>
      <c r="DY3" s="3"/>
      <c r="DZ3" s="3"/>
      <c r="EA3" s="3"/>
    </row>
    <row r="4" spans="1:128" ht="18.75" customHeight="1" thickBot="1">
      <c r="A4" s="502" t="s">
        <v>5</v>
      </c>
      <c r="B4" s="459" t="s">
        <v>2</v>
      </c>
      <c r="C4" s="295" t="s">
        <v>39</v>
      </c>
      <c r="D4" s="296" t="s">
        <v>39</v>
      </c>
      <c r="E4" s="296" t="s">
        <v>39</v>
      </c>
      <c r="F4" s="296" t="s">
        <v>39</v>
      </c>
      <c r="G4" s="296" t="s">
        <v>39</v>
      </c>
      <c r="H4" s="275" t="s">
        <v>41</v>
      </c>
      <c r="I4" s="275" t="s">
        <v>41</v>
      </c>
      <c r="J4" s="275" t="s">
        <v>41</v>
      </c>
      <c r="K4" s="275" t="s">
        <v>41</v>
      </c>
      <c r="L4" s="275" t="s">
        <v>41</v>
      </c>
      <c r="M4" s="297" t="s">
        <v>59</v>
      </c>
      <c r="N4" s="297" t="s">
        <v>59</v>
      </c>
      <c r="O4" s="297" t="s">
        <v>59</v>
      </c>
      <c r="P4" s="297" t="s">
        <v>59</v>
      </c>
      <c r="Q4" s="297" t="s">
        <v>59</v>
      </c>
      <c r="R4" s="312" t="s">
        <v>38</v>
      </c>
      <c r="S4" s="312" t="s">
        <v>38</v>
      </c>
      <c r="T4" s="312" t="s">
        <v>38</v>
      </c>
      <c r="U4" s="312" t="s">
        <v>38</v>
      </c>
      <c r="V4" s="312" t="s">
        <v>38</v>
      </c>
      <c r="W4" s="316" t="s">
        <v>42</v>
      </c>
      <c r="X4" s="316" t="s">
        <v>42</v>
      </c>
      <c r="Y4" s="255" t="s">
        <v>58</v>
      </c>
      <c r="Z4" s="316" t="s">
        <v>42</v>
      </c>
      <c r="AA4" s="255" t="s">
        <v>58</v>
      </c>
      <c r="AB4" s="354" t="s">
        <v>39</v>
      </c>
      <c r="AC4" s="4"/>
      <c r="AD4" s="4"/>
      <c r="AE4" s="456" t="s">
        <v>48</v>
      </c>
      <c r="AF4" s="327" t="s">
        <v>48</v>
      </c>
      <c r="AG4" s="327" t="s">
        <v>48</v>
      </c>
      <c r="AH4" s="327" t="s">
        <v>48</v>
      </c>
      <c r="AI4" s="327" t="s">
        <v>48</v>
      </c>
      <c r="AJ4" s="327" t="s">
        <v>48</v>
      </c>
      <c r="AK4" s="327" t="s">
        <v>48</v>
      </c>
      <c r="AL4" s="327" t="s">
        <v>48</v>
      </c>
      <c r="AM4" s="327" t="s">
        <v>48</v>
      </c>
      <c r="AN4" s="327" t="s">
        <v>48</v>
      </c>
      <c r="AO4" s="214" t="s">
        <v>58</v>
      </c>
      <c r="AP4" s="325" t="s">
        <v>45</v>
      </c>
      <c r="AQ4" s="325" t="s">
        <v>45</v>
      </c>
      <c r="AR4" s="325" t="s">
        <v>45</v>
      </c>
      <c r="AS4" s="325" t="s">
        <v>45</v>
      </c>
      <c r="AT4" s="325" t="s">
        <v>45</v>
      </c>
      <c r="AU4" s="325" t="s">
        <v>45</v>
      </c>
      <c r="AV4" s="275" t="s">
        <v>41</v>
      </c>
      <c r="AW4" s="325" t="s">
        <v>45</v>
      </c>
      <c r="AX4" s="325" t="s">
        <v>45</v>
      </c>
      <c r="AY4" s="391" t="s">
        <v>42</v>
      </c>
      <c r="AZ4" s="352" t="s">
        <v>42</v>
      </c>
      <c r="BA4" s="372" t="s">
        <v>45</v>
      </c>
      <c r="BB4" s="392" t="s">
        <v>58</v>
      </c>
      <c r="BC4" s="215" t="s">
        <v>58</v>
      </c>
      <c r="BD4" s="215" t="s">
        <v>58</v>
      </c>
      <c r="BE4" s="215" t="s">
        <v>58</v>
      </c>
      <c r="BF4" s="396" t="s">
        <v>58</v>
      </c>
      <c r="BG4" s="541" t="s">
        <v>130</v>
      </c>
      <c r="BH4" s="542"/>
      <c r="BI4" s="542"/>
      <c r="BJ4" s="543"/>
      <c r="BK4" s="479" t="s">
        <v>58</v>
      </c>
      <c r="BL4" s="483" t="s">
        <v>134</v>
      </c>
      <c r="BM4" s="484"/>
      <c r="BN4" s="484"/>
      <c r="BO4" s="484"/>
      <c r="BP4" s="484"/>
      <c r="BQ4" s="484"/>
      <c r="BR4" s="484"/>
      <c r="BS4" s="484"/>
      <c r="BT4" s="484"/>
      <c r="BU4" s="484"/>
      <c r="BV4" s="484"/>
      <c r="BW4" s="484"/>
      <c r="BX4" s="484"/>
      <c r="BY4" s="484"/>
      <c r="BZ4" s="484"/>
      <c r="CA4" s="484"/>
      <c r="CB4" s="484"/>
      <c r="CC4" s="484"/>
      <c r="CD4" s="484"/>
      <c r="CE4" s="484"/>
      <c r="CF4" s="484"/>
      <c r="CG4" s="484"/>
      <c r="CH4" s="484"/>
      <c r="CI4" s="484"/>
      <c r="CJ4" s="484"/>
      <c r="CK4" s="484"/>
      <c r="CL4" s="485"/>
      <c r="CM4" s="107">
        <f aca="true" t="shared" si="0" ref="CM4:CM20">COUNTIF(C4:CL4,"па")</f>
        <v>6</v>
      </c>
      <c r="CN4" s="92">
        <f>COUNTIF(AL4:CF4,"пс")</f>
        <v>0</v>
      </c>
      <c r="CO4" s="92">
        <f aca="true" t="shared" si="1" ref="CO4:CO33">COUNTIF(C4:CN4,"мб")</f>
        <v>5</v>
      </c>
      <c r="CP4" s="109">
        <v>0</v>
      </c>
      <c r="CQ4" s="107">
        <v>0</v>
      </c>
      <c r="CR4" s="110">
        <v>0</v>
      </c>
      <c r="CS4" s="174">
        <v>0</v>
      </c>
      <c r="CT4" s="107">
        <f aca="true" t="shared" si="2" ref="CT4:CT33">COUNTIF(C4:CS4,"пф")</f>
        <v>0</v>
      </c>
      <c r="CU4" s="110">
        <f aca="true" t="shared" si="3" ref="CU4:CU33">COUNTIF(C4:CT4,"фа")</f>
        <v>6</v>
      </c>
      <c r="CV4" s="111">
        <f>COUNTIF(C4:CU4,"лд")</f>
        <v>5</v>
      </c>
      <c r="CW4" s="111">
        <f aca="true" t="shared" si="4" ref="CW4:CW33">COUNTIF(C4:CV4,"пр")</f>
        <v>10</v>
      </c>
      <c r="CX4" s="113">
        <f>COUNTIF(C4:CW4,"па/")</f>
        <v>0</v>
      </c>
      <c r="CY4" s="111">
        <f>COUNTIF(C4:CX4,"ог")</f>
        <v>0</v>
      </c>
      <c r="CZ4" s="122">
        <f>COUNTIF(C4:CY4,"/фа")</f>
        <v>0</v>
      </c>
      <c r="DA4" s="123">
        <f>COUNTIF(C4:CZ4,"па/фа")</f>
        <v>0</v>
      </c>
      <c r="DB4" s="114">
        <f>COUNTIF(C4:DA4,"фа/па")</f>
        <v>0</v>
      </c>
      <c r="DC4" s="114">
        <f aca="true" t="shared" si="5" ref="DC4:DC33">COUNTIF(C4:DB4,"па/фк")</f>
        <v>0</v>
      </c>
      <c r="DD4" s="107">
        <f>COUNTIF(C4:DC4,"ос")</f>
        <v>0</v>
      </c>
      <c r="DE4" s="111">
        <f>COUNTIF(AL4:CF4,"Тс")</f>
        <v>0</v>
      </c>
      <c r="DF4" s="111">
        <f>COUNTIF(C4:DE4,"хс")</f>
        <v>0</v>
      </c>
      <c r="DG4" s="113">
        <v>0</v>
      </c>
      <c r="DH4" s="107">
        <f aca="true" t="shared" si="6" ref="DH4:DH33">COUNTIF(C4:DG4,"ох")</f>
        <v>9</v>
      </c>
      <c r="DI4" s="114">
        <f>COUNTIF(AL4:CF4,"фт")</f>
        <v>0</v>
      </c>
      <c r="DJ4" s="126">
        <f>COUNTIF(AL4:CF4,"лд")</f>
        <v>0</v>
      </c>
      <c r="DK4" s="111">
        <f>COUNTIF(C4:DJ4,"мм")</f>
        <v>5</v>
      </c>
      <c r="DL4" s="111">
        <f>COUNTIF(AL4:CF4,"мм/")</f>
        <v>0</v>
      </c>
      <c r="DM4" s="113">
        <f>COUNTIF(AL4:CF4,"/мм")</f>
        <v>0</v>
      </c>
      <c r="DN4" s="214">
        <f>COUNTIF(C4:DM4,"фк")</f>
        <v>9</v>
      </c>
      <c r="DO4" s="451">
        <v>11</v>
      </c>
      <c r="DP4" s="111">
        <v>4</v>
      </c>
      <c r="DQ4" s="110">
        <f>SUM(CM4:DP4)</f>
        <v>70</v>
      </c>
      <c r="DR4" s="114">
        <f aca="true" t="shared" si="7" ref="DR4:DR33">COUNTIF(C4:DQ4,"фл")</f>
        <v>0</v>
      </c>
      <c r="DS4" s="175">
        <v>0</v>
      </c>
      <c r="DT4" s="116">
        <f>COUNTIF(C4:DS4,"пфс")</f>
        <v>0</v>
      </c>
      <c r="DU4" s="107">
        <v>6</v>
      </c>
      <c r="DV4" s="114">
        <v>0</v>
      </c>
      <c r="DW4" s="174">
        <v>0</v>
      </c>
      <c r="DX4" s="100"/>
    </row>
    <row r="5" spans="1:128" ht="19.5" customHeight="1" thickBot="1">
      <c r="A5" s="502"/>
      <c r="B5" s="460" t="s">
        <v>3</v>
      </c>
      <c r="C5" s="298" t="s">
        <v>106</v>
      </c>
      <c r="D5" s="224" t="s">
        <v>106</v>
      </c>
      <c r="E5" s="224" t="s">
        <v>106</v>
      </c>
      <c r="F5" s="224" t="s">
        <v>106</v>
      </c>
      <c r="G5" s="224" t="s">
        <v>106</v>
      </c>
      <c r="H5" s="231" t="s">
        <v>107</v>
      </c>
      <c r="I5" s="231" t="s">
        <v>107</v>
      </c>
      <c r="J5" s="231" t="s">
        <v>107</v>
      </c>
      <c r="K5" s="231" t="s">
        <v>107</v>
      </c>
      <c r="L5" s="231" t="s">
        <v>107</v>
      </c>
      <c r="M5" s="281" t="s">
        <v>59</v>
      </c>
      <c r="N5" s="281" t="s">
        <v>59</v>
      </c>
      <c r="O5" s="281" t="s">
        <v>59</v>
      </c>
      <c r="P5" s="281" t="s">
        <v>59</v>
      </c>
      <c r="Q5" s="281" t="s">
        <v>59</v>
      </c>
      <c r="R5" s="282" t="s">
        <v>40</v>
      </c>
      <c r="S5" s="282" t="s">
        <v>40</v>
      </c>
      <c r="T5" s="282" t="s">
        <v>40</v>
      </c>
      <c r="U5" s="282" t="s">
        <v>40</v>
      </c>
      <c r="V5" s="282" t="s">
        <v>40</v>
      </c>
      <c r="W5" s="239" t="s">
        <v>108</v>
      </c>
      <c r="X5" s="311" t="s">
        <v>51</v>
      </c>
      <c r="Y5" s="311" t="s">
        <v>51</v>
      </c>
      <c r="Z5" s="311" t="s">
        <v>51</v>
      </c>
      <c r="AA5" s="311" t="s">
        <v>51</v>
      </c>
      <c r="AB5" s="253" t="s">
        <v>109</v>
      </c>
      <c r="AC5" s="282" t="s">
        <v>40</v>
      </c>
      <c r="AD5" s="351" t="s">
        <v>51</v>
      </c>
      <c r="AE5" s="364" t="s">
        <v>48</v>
      </c>
      <c r="AF5" s="343" t="s">
        <v>48</v>
      </c>
      <c r="AG5" s="343" t="s">
        <v>48</v>
      </c>
      <c r="AH5" s="343" t="s">
        <v>48</v>
      </c>
      <c r="AI5" s="343" t="s">
        <v>48</v>
      </c>
      <c r="AJ5" s="343" t="s">
        <v>48</v>
      </c>
      <c r="AK5" s="343" t="s">
        <v>48</v>
      </c>
      <c r="AL5" s="343" t="s">
        <v>48</v>
      </c>
      <c r="AM5" s="343" t="s">
        <v>48</v>
      </c>
      <c r="AN5" s="343" t="s">
        <v>48</v>
      </c>
      <c r="AP5" s="345" t="s">
        <v>45</v>
      </c>
      <c r="AQ5" s="345" t="s">
        <v>45</v>
      </c>
      <c r="AR5" s="345" t="s">
        <v>45</v>
      </c>
      <c r="AS5" s="345" t="s">
        <v>45</v>
      </c>
      <c r="AT5" s="345" t="s">
        <v>45</v>
      </c>
      <c r="AU5" s="345" t="s">
        <v>45</v>
      </c>
      <c r="AV5" s="362" t="s">
        <v>108</v>
      </c>
      <c r="AW5" s="345" t="s">
        <v>45</v>
      </c>
      <c r="AX5" s="345" t="s">
        <v>45</v>
      </c>
      <c r="AY5" s="344"/>
      <c r="AZ5" s="425" t="s">
        <v>58</v>
      </c>
      <c r="BA5" s="346" t="s">
        <v>45</v>
      </c>
      <c r="BB5" s="548" t="s">
        <v>136</v>
      </c>
      <c r="BC5" s="549"/>
      <c r="BD5" s="549"/>
      <c r="BE5" s="549"/>
      <c r="BF5" s="550"/>
      <c r="BG5" s="529" t="s">
        <v>128</v>
      </c>
      <c r="BH5" s="530"/>
      <c r="BI5" s="530"/>
      <c r="BJ5" s="531"/>
      <c r="BK5" s="467" t="s">
        <v>63</v>
      </c>
      <c r="BL5" s="298" t="s">
        <v>103</v>
      </c>
      <c r="BM5" s="225" t="s">
        <v>103</v>
      </c>
      <c r="BN5" s="225" t="s">
        <v>103</v>
      </c>
      <c r="BO5" s="224" t="s">
        <v>103</v>
      </c>
      <c r="BP5" s="224" t="s">
        <v>103</v>
      </c>
      <c r="BQ5" s="242" t="s">
        <v>103</v>
      </c>
      <c r="BR5" s="230" t="s">
        <v>105</v>
      </c>
      <c r="BS5" s="230" t="s">
        <v>105</v>
      </c>
      <c r="BT5" s="230" t="s">
        <v>105</v>
      </c>
      <c r="BU5" s="230" t="s">
        <v>105</v>
      </c>
      <c r="BV5" s="230" t="s">
        <v>105</v>
      </c>
      <c r="BW5" s="230" t="s">
        <v>105</v>
      </c>
      <c r="BX5" s="269" t="s">
        <v>58</v>
      </c>
      <c r="BY5" s="4"/>
      <c r="BZ5" s="102"/>
      <c r="CA5" s="4"/>
      <c r="CB5" s="4"/>
      <c r="CC5" s="255" t="s">
        <v>56</v>
      </c>
      <c r="CD5" s="255" t="s">
        <v>56</v>
      </c>
      <c r="CE5" s="255" t="s">
        <v>56</v>
      </c>
      <c r="CF5" s="255" t="s">
        <v>56</v>
      </c>
      <c r="CG5" s="4"/>
      <c r="CH5" s="255" t="s">
        <v>56</v>
      </c>
      <c r="CI5" s="235" t="s">
        <v>104</v>
      </c>
      <c r="CJ5" s="226" t="s">
        <v>104</v>
      </c>
      <c r="CK5" s="226" t="s">
        <v>104</v>
      </c>
      <c r="CL5" s="243" t="s">
        <v>104</v>
      </c>
      <c r="CM5" s="107">
        <f t="shared" si="0"/>
        <v>0</v>
      </c>
      <c r="CN5" s="92">
        <f>COUNTIF(C5:CE5,"пс")</f>
        <v>0</v>
      </c>
      <c r="CO5" s="92">
        <f t="shared" si="1"/>
        <v>0</v>
      </c>
      <c r="CP5" s="176">
        <v>6</v>
      </c>
      <c r="CQ5" s="177">
        <v>0</v>
      </c>
      <c r="CR5" s="110">
        <v>0</v>
      </c>
      <c r="CS5" s="174">
        <v>0</v>
      </c>
      <c r="CT5" s="107">
        <f t="shared" si="2"/>
        <v>6</v>
      </c>
      <c r="CU5" s="110">
        <f t="shared" si="3"/>
        <v>0</v>
      </c>
      <c r="CV5" s="111">
        <f aca="true" t="shared" si="8" ref="CV5:CV33">COUNTIF(C5:CU5,"лд")</f>
        <v>5</v>
      </c>
      <c r="CW5" s="111">
        <f t="shared" si="4"/>
        <v>10</v>
      </c>
      <c r="CX5" s="113">
        <f aca="true" t="shared" si="9" ref="CX5:CX31">COUNTIF(C5:CW5,"па/")</f>
        <v>1</v>
      </c>
      <c r="CY5" s="111">
        <f aca="true" t="shared" si="10" ref="CY5:CY33">COUNTIF(C5:CX5,"ог")</f>
        <v>5</v>
      </c>
      <c r="CZ5" s="122">
        <f aca="true" t="shared" si="11" ref="CZ5:CZ31">COUNTIF(C5:CY5,"/фа")</f>
        <v>2</v>
      </c>
      <c r="DA5" s="123">
        <f aca="true" t="shared" si="12" ref="DA5:DA33">COUNTIF(C5:CZ5,"па/фа")</f>
        <v>5</v>
      </c>
      <c r="DB5" s="114">
        <f aca="true" t="shared" si="13" ref="DB5:DB33">COUNTIF(C5:DA5,"фа/па")</f>
        <v>5</v>
      </c>
      <c r="DC5" s="114">
        <f t="shared" si="5"/>
        <v>0</v>
      </c>
      <c r="DD5" s="107">
        <f aca="true" t="shared" si="14" ref="DD5:DD33">COUNTIF(C5:DC5,"ос")</f>
        <v>5</v>
      </c>
      <c r="DE5" s="111">
        <f>COUNTIF(C5:CE5,"Тс")</f>
        <v>0</v>
      </c>
      <c r="DF5" s="111">
        <f aca="true" t="shared" si="15" ref="DF5:DF33">COUNTIF(C5:DE5,"хс")</f>
        <v>0</v>
      </c>
      <c r="DG5" s="111">
        <v>0</v>
      </c>
      <c r="DH5" s="107">
        <f t="shared" si="6"/>
        <v>9</v>
      </c>
      <c r="DI5" s="178">
        <f>COUNTIF(C5:CE5,"фт")</f>
        <v>0</v>
      </c>
      <c r="DJ5" s="126">
        <f>COUNTIF(C5:CE5,"лд")</f>
        <v>5</v>
      </c>
      <c r="DK5" s="111">
        <f aca="true" t="shared" si="16" ref="DK5:DK31">COUNTIF(C5:DJ5,"мм")</f>
        <v>0</v>
      </c>
      <c r="DL5" s="111">
        <f>COUNTIF(C5:CE5,"мм/")</f>
        <v>0</v>
      </c>
      <c r="DM5" s="111">
        <f>COUNTIF(C5:CE5,"/мм")</f>
        <v>0</v>
      </c>
      <c r="DN5" s="214">
        <f aca="true" t="shared" si="17" ref="DN5:DN33">COUNTIF(C5:DM5,"фк")</f>
        <v>2</v>
      </c>
      <c r="DO5" s="451">
        <v>20</v>
      </c>
      <c r="DP5" s="111">
        <v>0</v>
      </c>
      <c r="DQ5" s="177">
        <v>0</v>
      </c>
      <c r="DR5" s="123">
        <f t="shared" si="7"/>
        <v>0</v>
      </c>
      <c r="DS5" s="179">
        <v>2</v>
      </c>
      <c r="DT5" s="116">
        <f>COUNTIF(C5:DS5,"пфс")</f>
        <v>4</v>
      </c>
      <c r="DU5" s="107">
        <v>1</v>
      </c>
      <c r="DV5" s="114">
        <v>6</v>
      </c>
      <c r="DW5" s="174">
        <v>0</v>
      </c>
      <c r="DX5" s="100"/>
    </row>
    <row r="6" spans="1:128" ht="18.75" customHeight="1" thickBot="1">
      <c r="A6" s="502"/>
      <c r="B6" s="461" t="s">
        <v>33</v>
      </c>
      <c r="C6" s="246" t="s">
        <v>41</v>
      </c>
      <c r="D6" s="231" t="s">
        <v>41</v>
      </c>
      <c r="E6" s="231" t="s">
        <v>41</v>
      </c>
      <c r="F6" s="231" t="s">
        <v>41</v>
      </c>
      <c r="G6" s="231" t="s">
        <v>41</v>
      </c>
      <c r="H6" s="224" t="s">
        <v>39</v>
      </c>
      <c r="I6" s="224" t="s">
        <v>39</v>
      </c>
      <c r="J6" s="224" t="s">
        <v>39</v>
      </c>
      <c r="K6" s="224" t="s">
        <v>39</v>
      </c>
      <c r="L6" s="224" t="s">
        <v>39</v>
      </c>
      <c r="M6" s="255" t="s">
        <v>58</v>
      </c>
      <c r="N6" s="332" t="s">
        <v>42</v>
      </c>
      <c r="O6" s="318" t="s">
        <v>48</v>
      </c>
      <c r="P6" s="332" t="s">
        <v>42</v>
      </c>
      <c r="Q6" s="318" t="s">
        <v>48</v>
      </c>
      <c r="R6" s="282" t="s">
        <v>40</v>
      </c>
      <c r="S6" s="282" t="s">
        <v>40</v>
      </c>
      <c r="T6" s="282" t="s">
        <v>40</v>
      </c>
      <c r="U6" s="282" t="s">
        <v>40</v>
      </c>
      <c r="V6" s="282" t="s">
        <v>40</v>
      </c>
      <c r="W6" s="231" t="s">
        <v>41</v>
      </c>
      <c r="X6" s="311" t="s">
        <v>51</v>
      </c>
      <c r="Y6" s="311" t="s">
        <v>51</v>
      </c>
      <c r="Z6" s="311" t="s">
        <v>51</v>
      </c>
      <c r="AA6" s="311" t="s">
        <v>51</v>
      </c>
      <c r="AB6" s="332" t="s">
        <v>42</v>
      </c>
      <c r="AC6" s="282" t="s">
        <v>40</v>
      </c>
      <c r="AD6" s="351" t="s">
        <v>51</v>
      </c>
      <c r="AE6" s="486" t="s">
        <v>124</v>
      </c>
      <c r="AF6" s="487"/>
      <c r="AG6" s="487"/>
      <c r="AH6" s="487"/>
      <c r="AI6" s="487"/>
      <c r="AJ6" s="487"/>
      <c r="AK6" s="487"/>
      <c r="AL6" s="487"/>
      <c r="AM6" s="487"/>
      <c r="AN6" s="487"/>
      <c r="AO6" s="487"/>
      <c r="AP6" s="487"/>
      <c r="AQ6" s="487"/>
      <c r="AR6" s="487"/>
      <c r="AS6" s="487"/>
      <c r="AT6" s="487"/>
      <c r="AU6" s="487"/>
      <c r="AV6" s="487"/>
      <c r="AW6" s="487"/>
      <c r="AX6" s="487"/>
      <c r="AY6" s="487"/>
      <c r="AZ6" s="487"/>
      <c r="BA6" s="487"/>
      <c r="BB6" s="487"/>
      <c r="BC6" s="487"/>
      <c r="BD6" s="487"/>
      <c r="BE6" s="487"/>
      <c r="BF6" s="488"/>
      <c r="BG6" s="373" t="s">
        <v>48</v>
      </c>
      <c r="BH6" s="318" t="s">
        <v>48</v>
      </c>
      <c r="BI6" s="318" t="s">
        <v>48</v>
      </c>
      <c r="BJ6" s="318" t="s">
        <v>48</v>
      </c>
      <c r="BK6" s="56"/>
      <c r="BL6" s="298" t="s">
        <v>103</v>
      </c>
      <c r="BM6" s="224" t="s">
        <v>103</v>
      </c>
      <c r="BN6" s="224" t="s">
        <v>103</v>
      </c>
      <c r="BO6" s="224" t="s">
        <v>103</v>
      </c>
      <c r="BP6" s="242" t="s">
        <v>103</v>
      </c>
      <c r="BQ6" s="224" t="s">
        <v>103</v>
      </c>
      <c r="BR6" s="230" t="s">
        <v>105</v>
      </c>
      <c r="BS6" s="230" t="s">
        <v>105</v>
      </c>
      <c r="BT6" s="230" t="s">
        <v>105</v>
      </c>
      <c r="BU6" s="230" t="s">
        <v>105</v>
      </c>
      <c r="BV6" s="230" t="s">
        <v>105</v>
      </c>
      <c r="BW6" s="230" t="s">
        <v>105</v>
      </c>
      <c r="BX6" s="231" t="s">
        <v>43</v>
      </c>
      <c r="BY6" s="239" t="s">
        <v>43</v>
      </c>
      <c r="BZ6" s="239" t="s">
        <v>43</v>
      </c>
      <c r="CA6" s="239" t="s">
        <v>43</v>
      </c>
      <c r="CB6" s="239" t="s">
        <v>43</v>
      </c>
      <c r="CC6" s="214" t="s">
        <v>56</v>
      </c>
      <c r="CD6" s="255" t="s">
        <v>56</v>
      </c>
      <c r="CE6" s="255" t="s">
        <v>56</v>
      </c>
      <c r="CF6" s="255" t="s">
        <v>56</v>
      </c>
      <c r="CG6" s="239" t="s">
        <v>43</v>
      </c>
      <c r="CH6" s="214" t="s">
        <v>56</v>
      </c>
      <c r="CI6" s="236" t="s">
        <v>104</v>
      </c>
      <c r="CJ6" s="227" t="s">
        <v>104</v>
      </c>
      <c r="CK6" s="227" t="s">
        <v>104</v>
      </c>
      <c r="CL6" s="244" t="s">
        <v>104</v>
      </c>
      <c r="CM6" s="107">
        <f t="shared" si="0"/>
        <v>5</v>
      </c>
      <c r="CN6" s="92">
        <f>COUNTIF(C6:CE6,"пс")</f>
        <v>0</v>
      </c>
      <c r="CO6" s="92">
        <f t="shared" si="1"/>
        <v>0</v>
      </c>
      <c r="CP6" s="176">
        <v>0</v>
      </c>
      <c r="CQ6" s="177">
        <v>0</v>
      </c>
      <c r="CR6" s="110">
        <v>0</v>
      </c>
      <c r="CS6" s="174">
        <v>0</v>
      </c>
      <c r="CT6" s="107">
        <f t="shared" si="2"/>
        <v>6</v>
      </c>
      <c r="CU6" s="110">
        <f t="shared" si="3"/>
        <v>6</v>
      </c>
      <c r="CV6" s="111">
        <f t="shared" si="8"/>
        <v>0</v>
      </c>
      <c r="CW6" s="111">
        <f t="shared" si="4"/>
        <v>6</v>
      </c>
      <c r="CX6" s="113">
        <f t="shared" si="9"/>
        <v>0</v>
      </c>
      <c r="CY6" s="111">
        <f t="shared" si="10"/>
        <v>5</v>
      </c>
      <c r="CZ6" s="122">
        <f t="shared" si="11"/>
        <v>0</v>
      </c>
      <c r="DA6" s="123">
        <f t="shared" si="12"/>
        <v>0</v>
      </c>
      <c r="DB6" s="114">
        <f t="shared" si="13"/>
        <v>0</v>
      </c>
      <c r="DC6" s="114">
        <f t="shared" si="5"/>
        <v>0</v>
      </c>
      <c r="DD6" s="107">
        <f t="shared" si="14"/>
        <v>5</v>
      </c>
      <c r="DE6" s="111">
        <f>COUNTIF(C6:CE6,"Тс")</f>
        <v>5</v>
      </c>
      <c r="DF6" s="111">
        <f t="shared" si="15"/>
        <v>0</v>
      </c>
      <c r="DG6" s="111">
        <v>0</v>
      </c>
      <c r="DH6" s="107">
        <f t="shared" si="6"/>
        <v>0</v>
      </c>
      <c r="DI6" s="178">
        <f>COUNTIF(C6:CE6,"фт")</f>
        <v>0</v>
      </c>
      <c r="DJ6" s="126">
        <f>COUNTIF(C6:CE6,"лд")</f>
        <v>0</v>
      </c>
      <c r="DK6" s="111">
        <f t="shared" si="16"/>
        <v>3</v>
      </c>
      <c r="DL6" s="111">
        <f>COUNTIF(C6:CE6,"мм/")</f>
        <v>0</v>
      </c>
      <c r="DM6" s="111">
        <f>COUNTIF(C6:CE6,"/мм")</f>
        <v>0</v>
      </c>
      <c r="DN6" s="214">
        <f t="shared" si="17"/>
        <v>1</v>
      </c>
      <c r="DO6" s="451">
        <v>14</v>
      </c>
      <c r="DP6" s="111">
        <v>0</v>
      </c>
      <c r="DQ6" s="177">
        <v>0</v>
      </c>
      <c r="DR6" s="112">
        <f t="shared" si="7"/>
        <v>0</v>
      </c>
      <c r="DS6" s="179">
        <v>0</v>
      </c>
      <c r="DT6" s="116">
        <f>COUNTIF(C6:DS6,"пфс")</f>
        <v>4</v>
      </c>
      <c r="DU6" s="107">
        <v>0</v>
      </c>
      <c r="DV6" s="114">
        <v>0</v>
      </c>
      <c r="DW6" s="174">
        <v>6</v>
      </c>
      <c r="DX6" s="100"/>
    </row>
    <row r="7" spans="1:128" ht="18" customHeight="1" thickBot="1">
      <c r="A7" s="514"/>
      <c r="B7" s="461" t="s">
        <v>4</v>
      </c>
      <c r="C7" s="486" t="s">
        <v>112</v>
      </c>
      <c r="D7" s="487"/>
      <c r="E7" s="487"/>
      <c r="F7" s="487"/>
      <c r="G7" s="487"/>
      <c r="H7" s="487"/>
      <c r="I7" s="487"/>
      <c r="J7" s="487"/>
      <c r="K7" s="487"/>
      <c r="L7" s="487"/>
      <c r="M7" s="506"/>
      <c r="N7" s="487"/>
      <c r="O7" s="487"/>
      <c r="P7" s="487"/>
      <c r="Q7" s="487"/>
      <c r="R7" s="487"/>
      <c r="S7" s="487"/>
      <c r="T7" s="487"/>
      <c r="U7" s="487"/>
      <c r="V7" s="487"/>
      <c r="W7" s="506"/>
      <c r="X7" s="487"/>
      <c r="Y7" s="487"/>
      <c r="Z7" s="487"/>
      <c r="AA7" s="487"/>
      <c r="AB7" s="487"/>
      <c r="AC7" s="487"/>
      <c r="AD7" s="507"/>
      <c r="AE7" s="397" t="s">
        <v>51</v>
      </c>
      <c r="AF7" s="288" t="s">
        <v>40</v>
      </c>
      <c r="AG7" s="322" t="s">
        <v>51</v>
      </c>
      <c r="AH7" s="288" t="s">
        <v>40</v>
      </c>
      <c r="AI7" s="273" t="s">
        <v>45</v>
      </c>
      <c r="AJ7" s="288" t="s">
        <v>40</v>
      </c>
      <c r="AK7" s="318" t="s">
        <v>48</v>
      </c>
      <c r="AL7" s="332" t="s">
        <v>42</v>
      </c>
      <c r="AM7" s="273" t="s">
        <v>45</v>
      </c>
      <c r="AN7" s="288" t="s">
        <v>40</v>
      </c>
      <c r="AO7" s="239" t="s">
        <v>41</v>
      </c>
      <c r="AP7" s="239" t="s">
        <v>41</v>
      </c>
      <c r="AQ7" s="239" t="s">
        <v>41</v>
      </c>
      <c r="AR7" s="239" t="s">
        <v>41</v>
      </c>
      <c r="AS7" s="239" t="s">
        <v>41</v>
      </c>
      <c r="AT7" s="316" t="s">
        <v>42</v>
      </c>
      <c r="AU7" s="322" t="s">
        <v>51</v>
      </c>
      <c r="AV7" s="288" t="s">
        <v>40</v>
      </c>
      <c r="AW7" s="239" t="s">
        <v>41</v>
      </c>
      <c r="AX7" s="322" t="s">
        <v>51</v>
      </c>
      <c r="AY7" s="322" t="s">
        <v>51</v>
      </c>
      <c r="AZ7" s="288" t="s">
        <v>40</v>
      </c>
      <c r="BA7" s="356" t="s">
        <v>38</v>
      </c>
      <c r="BB7" s="428" t="s">
        <v>59</v>
      </c>
      <c r="BC7" s="284" t="s">
        <v>59</v>
      </c>
      <c r="BD7" s="284" t="s">
        <v>59</v>
      </c>
      <c r="BE7" s="284" t="s">
        <v>59</v>
      </c>
      <c r="BF7" s="389" t="s">
        <v>59</v>
      </c>
      <c r="BG7" s="536" t="s">
        <v>131</v>
      </c>
      <c r="BH7" s="537"/>
      <c r="BI7" s="537"/>
      <c r="BJ7" s="544"/>
      <c r="BK7" s="472" t="s">
        <v>66</v>
      </c>
      <c r="BL7" s="261" t="s">
        <v>57</v>
      </c>
      <c r="BM7" s="431"/>
      <c r="BN7" s="432"/>
      <c r="BO7" s="432"/>
      <c r="BP7" s="432"/>
      <c r="BQ7" s="432"/>
      <c r="BR7" s="432"/>
      <c r="BS7" s="432"/>
      <c r="BT7" s="257" t="s">
        <v>57</v>
      </c>
      <c r="BU7" s="257" t="s">
        <v>57</v>
      </c>
      <c r="BV7" s="257" t="s">
        <v>57</v>
      </c>
      <c r="BW7" s="257" t="s">
        <v>57</v>
      </c>
      <c r="BX7" s="232" t="s">
        <v>43</v>
      </c>
      <c r="BY7" s="232" t="s">
        <v>43</v>
      </c>
      <c r="BZ7" s="232" t="s">
        <v>43</v>
      </c>
      <c r="CA7" s="232" t="s">
        <v>43</v>
      </c>
      <c r="CB7" s="232" t="s">
        <v>43</v>
      </c>
      <c r="CC7" s="257" t="s">
        <v>57</v>
      </c>
      <c r="CD7" s="432"/>
      <c r="CE7" s="432"/>
      <c r="CF7" s="432"/>
      <c r="CG7" s="232" t="s">
        <v>43</v>
      </c>
      <c r="CH7" s="433"/>
      <c r="CI7" s="237" t="s">
        <v>104</v>
      </c>
      <c r="CJ7" s="228" t="s">
        <v>104</v>
      </c>
      <c r="CK7" s="228" t="s">
        <v>104</v>
      </c>
      <c r="CL7" s="245" t="s">
        <v>104</v>
      </c>
      <c r="CM7" s="107">
        <f>COUNTIF(C7:CL7,"па")</f>
        <v>0</v>
      </c>
      <c r="CN7" s="92">
        <f>COUNTIF(C7:CE7,"пс")</f>
        <v>0</v>
      </c>
      <c r="CO7" s="92">
        <f>COUNTIF(C7:CN7,"мб")</f>
        <v>1</v>
      </c>
      <c r="CP7" s="180">
        <v>0</v>
      </c>
      <c r="CQ7" s="181">
        <v>6</v>
      </c>
      <c r="CR7" s="110">
        <v>0</v>
      </c>
      <c r="CS7" s="174">
        <v>0</v>
      </c>
      <c r="CT7" s="107">
        <f>COUNTIF(C7:CS7,"пф")</f>
        <v>6</v>
      </c>
      <c r="CU7" s="110">
        <f>COUNTIF(C7:CT7,"фа")</f>
        <v>6</v>
      </c>
      <c r="CV7" s="111">
        <f>COUNTIF(C7:CU7,"лд")</f>
        <v>5</v>
      </c>
      <c r="CW7" s="111">
        <f>COUNTIF(C7:CV7,"пр")</f>
        <v>1</v>
      </c>
      <c r="CX7" s="113">
        <f t="shared" si="9"/>
        <v>0</v>
      </c>
      <c r="CY7" s="111">
        <f>COUNTIF(C7:CX7,"ог")</f>
        <v>5</v>
      </c>
      <c r="CZ7" s="122">
        <f t="shared" si="11"/>
        <v>0</v>
      </c>
      <c r="DA7" s="123">
        <f t="shared" si="12"/>
        <v>0</v>
      </c>
      <c r="DB7" s="114">
        <f t="shared" si="13"/>
        <v>0</v>
      </c>
      <c r="DC7" s="114">
        <f>COUNTIF(C7:DB7,"па/фк")</f>
        <v>0</v>
      </c>
      <c r="DD7" s="107">
        <f>COUNTIF(C7:DC7,"ос")</f>
        <v>0</v>
      </c>
      <c r="DE7" s="111">
        <f>COUNTIF(C7:CE7,"Тс")</f>
        <v>5</v>
      </c>
      <c r="DF7" s="111">
        <f>COUNTIF(C7:DE7,"хс")</f>
        <v>0</v>
      </c>
      <c r="DG7" s="111">
        <v>0</v>
      </c>
      <c r="DH7" s="107">
        <f>COUNTIF(C7:DG7,"ох")</f>
        <v>2</v>
      </c>
      <c r="DI7" s="178">
        <f>COUNTIF(C7:CE7,"фт")</f>
        <v>0</v>
      </c>
      <c r="DJ7" s="126">
        <f>COUNTIF(C7:CE7,"лд")</f>
        <v>5</v>
      </c>
      <c r="DK7" s="111">
        <f>COUNTIF(C7:DJ7,"мм")</f>
        <v>2</v>
      </c>
      <c r="DL7" s="111">
        <f>COUNTIF(C7:CE7,"мм/")</f>
        <v>0</v>
      </c>
      <c r="DM7" s="111">
        <f>COUNTIF(C7:CE7,"/мм")</f>
        <v>0</v>
      </c>
      <c r="DN7" s="214">
        <f>COUNTIF(C7:DM7,"фк")</f>
        <v>0</v>
      </c>
      <c r="DO7" s="451">
        <v>19</v>
      </c>
      <c r="DP7" s="111">
        <v>0</v>
      </c>
      <c r="DQ7" s="177">
        <v>0</v>
      </c>
      <c r="DR7" s="178">
        <f>COUNTIF(C7:DQ7,"фл")</f>
        <v>6</v>
      </c>
      <c r="DS7" s="179">
        <v>4</v>
      </c>
      <c r="DT7" s="116">
        <f>COUNTIF(C7:DS7,"пфс")</f>
        <v>4</v>
      </c>
      <c r="DU7" s="107">
        <v>0</v>
      </c>
      <c r="DV7" s="114">
        <v>0</v>
      </c>
      <c r="DW7" s="174">
        <v>6</v>
      </c>
      <c r="DX7" s="100"/>
    </row>
    <row r="8" spans="1:128" ht="18" customHeight="1" thickBot="1">
      <c r="A8" s="127"/>
      <c r="B8" s="217" t="s">
        <v>36</v>
      </c>
      <c r="C8" s="551"/>
      <c r="D8" s="552"/>
      <c r="E8" s="552"/>
      <c r="F8" s="552"/>
      <c r="G8" s="552"/>
      <c r="H8" s="552"/>
      <c r="I8" s="552"/>
      <c r="J8" s="552"/>
      <c r="K8" s="552"/>
      <c r="L8" s="552"/>
      <c r="M8" s="552"/>
      <c r="N8" s="552"/>
      <c r="O8" s="552"/>
      <c r="P8" s="552"/>
      <c r="Q8" s="552"/>
      <c r="R8" s="552"/>
      <c r="S8" s="552"/>
      <c r="T8" s="552"/>
      <c r="U8" s="552"/>
      <c r="V8" s="552"/>
      <c r="W8" s="552"/>
      <c r="X8" s="552"/>
      <c r="Y8" s="552"/>
      <c r="Z8" s="552"/>
      <c r="AA8" s="552"/>
      <c r="AB8" s="552"/>
      <c r="AC8" s="552"/>
      <c r="AD8" s="553"/>
      <c r="AE8" s="388" t="s">
        <v>51</v>
      </c>
      <c r="AF8" s="283" t="s">
        <v>40</v>
      </c>
      <c r="AG8" s="319" t="s">
        <v>51</v>
      </c>
      <c r="AH8" s="283" t="s">
        <v>40</v>
      </c>
      <c r="AI8" s="407" t="s">
        <v>45</v>
      </c>
      <c r="AJ8" s="283" t="s">
        <v>40</v>
      </c>
      <c r="AK8" s="223"/>
      <c r="AL8" s="223"/>
      <c r="AM8" s="407" t="s">
        <v>45</v>
      </c>
      <c r="AN8" s="283" t="s">
        <v>40</v>
      </c>
      <c r="AO8" s="233" t="s">
        <v>108</v>
      </c>
      <c r="AP8" s="233" t="s">
        <v>108</v>
      </c>
      <c r="AQ8" s="233" t="s">
        <v>108</v>
      </c>
      <c r="AR8" s="233" t="s">
        <v>108</v>
      </c>
      <c r="AS8" s="233" t="s">
        <v>108</v>
      </c>
      <c r="AT8" s="9"/>
      <c r="AU8" s="319" t="s">
        <v>51</v>
      </c>
      <c r="AV8" s="283" t="s">
        <v>40</v>
      </c>
      <c r="AW8" s="233" t="s">
        <v>108</v>
      </c>
      <c r="AX8" s="319" t="s">
        <v>51</v>
      </c>
      <c r="AY8" s="319" t="s">
        <v>51</v>
      </c>
      <c r="AZ8" s="283" t="s">
        <v>40</v>
      </c>
      <c r="BB8" s="301" t="s">
        <v>59</v>
      </c>
      <c r="BC8" s="285" t="s">
        <v>59</v>
      </c>
      <c r="BD8" s="285" t="s">
        <v>59</v>
      </c>
      <c r="BE8" s="285" t="s">
        <v>59</v>
      </c>
      <c r="BF8" s="398" t="s">
        <v>59</v>
      </c>
      <c r="BG8" s="496"/>
      <c r="BH8" s="497"/>
      <c r="BI8" s="497"/>
      <c r="BJ8" s="498"/>
      <c r="BK8" s="218"/>
      <c r="BL8" s="261" t="s">
        <v>57</v>
      </c>
      <c r="BM8" s="437"/>
      <c r="BN8" s="437"/>
      <c r="BO8" s="437"/>
      <c r="BP8" s="437"/>
      <c r="BQ8" s="437"/>
      <c r="BR8" s="437"/>
      <c r="BS8" s="437"/>
      <c r="BT8" s="258" t="s">
        <v>57</v>
      </c>
      <c r="BU8" s="258" t="s">
        <v>57</v>
      </c>
      <c r="BV8" s="258" t="s">
        <v>57</v>
      </c>
      <c r="BW8" s="258" t="s">
        <v>57</v>
      </c>
      <c r="BX8" s="233" t="s">
        <v>43</v>
      </c>
      <c r="BY8" s="233" t="s">
        <v>43</v>
      </c>
      <c r="BZ8" s="233" t="s">
        <v>43</v>
      </c>
      <c r="CA8" s="233" t="s">
        <v>43</v>
      </c>
      <c r="CB8" s="233" t="s">
        <v>43</v>
      </c>
      <c r="CC8" s="258" t="s">
        <v>57</v>
      </c>
      <c r="CD8" s="438"/>
      <c r="CE8" s="438"/>
      <c r="CF8" s="438"/>
      <c r="CG8" s="233" t="s">
        <v>43</v>
      </c>
      <c r="CH8" s="438"/>
      <c r="CI8" s="438"/>
      <c r="CJ8" s="438"/>
      <c r="CK8" s="438"/>
      <c r="CL8" s="440"/>
      <c r="CM8" s="107">
        <f t="shared" si="0"/>
        <v>0</v>
      </c>
      <c r="CN8" s="109">
        <f>COUNTIF(C8:CD8,"пс")</f>
        <v>0</v>
      </c>
      <c r="CO8" s="92">
        <f t="shared" si="1"/>
        <v>0</v>
      </c>
      <c r="CP8" s="182">
        <v>0</v>
      </c>
      <c r="CQ8" s="183">
        <v>0</v>
      </c>
      <c r="CR8" s="110">
        <v>0</v>
      </c>
      <c r="CS8" s="184">
        <v>0</v>
      </c>
      <c r="CT8" s="107">
        <f t="shared" si="2"/>
        <v>6</v>
      </c>
      <c r="CU8" s="110">
        <f t="shared" si="3"/>
        <v>0</v>
      </c>
      <c r="CV8" s="111">
        <f t="shared" si="8"/>
        <v>5</v>
      </c>
      <c r="CW8" s="111">
        <f t="shared" si="4"/>
        <v>0</v>
      </c>
      <c r="CX8" s="113">
        <f t="shared" si="9"/>
        <v>0</v>
      </c>
      <c r="CY8" s="111">
        <f t="shared" si="10"/>
        <v>5</v>
      </c>
      <c r="CZ8" s="122">
        <f t="shared" si="11"/>
        <v>6</v>
      </c>
      <c r="DA8" s="123">
        <f t="shared" si="12"/>
        <v>0</v>
      </c>
      <c r="DB8" s="114">
        <f t="shared" si="13"/>
        <v>0</v>
      </c>
      <c r="DC8" s="114">
        <f t="shared" si="5"/>
        <v>0</v>
      </c>
      <c r="DD8" s="107">
        <f t="shared" si="14"/>
        <v>0</v>
      </c>
      <c r="DE8" s="185">
        <f>COUNTIF(C8:CD8,"Тс")</f>
        <v>5</v>
      </c>
      <c r="DF8" s="111">
        <f t="shared" si="15"/>
        <v>0</v>
      </c>
      <c r="DG8" s="185">
        <v>0</v>
      </c>
      <c r="DH8" s="107">
        <f t="shared" si="6"/>
        <v>2</v>
      </c>
      <c r="DI8" s="186">
        <f>COUNTIF(C8:CD8,"фт")</f>
        <v>0</v>
      </c>
      <c r="DJ8" s="126">
        <f>COUNTIF(C8:CD8,"лд")</f>
        <v>5</v>
      </c>
      <c r="DK8" s="111">
        <f t="shared" si="16"/>
        <v>0</v>
      </c>
      <c r="DL8" s="112">
        <f>COUNTIF(C8:CD8,"мм/")</f>
        <v>0</v>
      </c>
      <c r="DM8" s="186">
        <f>COUNTIF(C8:CD8,"/мм")</f>
        <v>0</v>
      </c>
      <c r="DN8" s="214">
        <f t="shared" si="17"/>
        <v>0</v>
      </c>
      <c r="DO8" s="452"/>
      <c r="DP8" s="111">
        <v>0</v>
      </c>
      <c r="DQ8" s="186">
        <v>0</v>
      </c>
      <c r="DR8" s="186">
        <f t="shared" si="7"/>
        <v>6</v>
      </c>
      <c r="DS8" s="179">
        <v>0</v>
      </c>
      <c r="DT8" s="116">
        <f>COUNTIF(C8:DS8,"пфс")</f>
        <v>0</v>
      </c>
      <c r="DU8" s="107">
        <v>0</v>
      </c>
      <c r="DV8" s="114">
        <v>0</v>
      </c>
      <c r="DW8" s="174">
        <v>0</v>
      </c>
      <c r="DX8" s="100"/>
    </row>
    <row r="9" spans="1:127" s="100" customFormat="1" ht="15.75" thickBot="1">
      <c r="A9" s="515" t="s">
        <v>6</v>
      </c>
      <c r="B9" s="459" t="s">
        <v>2</v>
      </c>
      <c r="C9" s="299" t="s">
        <v>48</v>
      </c>
      <c r="D9" s="272" t="s">
        <v>48</v>
      </c>
      <c r="E9" s="272" t="s">
        <v>48</v>
      </c>
      <c r="F9" s="272" t="s">
        <v>48</v>
      </c>
      <c r="G9" s="272" t="s">
        <v>48</v>
      </c>
      <c r="H9" s="272" t="s">
        <v>48</v>
      </c>
      <c r="I9" s="272" t="s">
        <v>48</v>
      </c>
      <c r="J9" s="272" t="s">
        <v>48</v>
      </c>
      <c r="K9" s="272" t="s">
        <v>48</v>
      </c>
      <c r="L9" s="272" t="s">
        <v>48</v>
      </c>
      <c r="M9" s="273" t="s">
        <v>45</v>
      </c>
      <c r="N9" s="273" t="s">
        <v>45</v>
      </c>
      <c r="O9" s="255" t="s">
        <v>58</v>
      </c>
      <c r="P9" s="255" t="s">
        <v>58</v>
      </c>
      <c r="Q9" s="255" t="s">
        <v>58</v>
      </c>
      <c r="R9" s="273" t="s">
        <v>45</v>
      </c>
      <c r="S9" s="273" t="s">
        <v>45</v>
      </c>
      <c r="T9" s="311" t="s">
        <v>51</v>
      </c>
      <c r="U9" s="311" t="s">
        <v>51</v>
      </c>
      <c r="V9" s="311" t="s">
        <v>51</v>
      </c>
      <c r="W9" s="284" t="s">
        <v>59</v>
      </c>
      <c r="X9" s="284" t="s">
        <v>59</v>
      </c>
      <c r="Y9" s="284" t="s">
        <v>59</v>
      </c>
      <c r="Z9" s="284" t="s">
        <v>59</v>
      </c>
      <c r="AA9" s="284" t="s">
        <v>59</v>
      </c>
      <c r="AB9" s="331" t="s">
        <v>38</v>
      </c>
      <c r="AC9" s="331" t="s">
        <v>38</v>
      </c>
      <c r="AD9" s="378" t="s">
        <v>38</v>
      </c>
      <c r="AE9" s="289" t="s">
        <v>39</v>
      </c>
      <c r="AF9" s="225" t="s">
        <v>39</v>
      </c>
      <c r="AG9" s="225" t="s">
        <v>39</v>
      </c>
      <c r="AH9" s="225" t="s">
        <v>39</v>
      </c>
      <c r="AI9" s="225" t="s">
        <v>39</v>
      </c>
      <c r="AJ9" s="239" t="s">
        <v>41</v>
      </c>
      <c r="AK9" s="239" t="s">
        <v>41</v>
      </c>
      <c r="AL9" s="239" t="s">
        <v>41</v>
      </c>
      <c r="AM9" s="239" t="s">
        <v>41</v>
      </c>
      <c r="AN9" s="239" t="s">
        <v>41</v>
      </c>
      <c r="AO9" s="316" t="s">
        <v>42</v>
      </c>
      <c r="AP9" s="331" t="s">
        <v>38</v>
      </c>
      <c r="AQ9" s="331" t="s">
        <v>38</v>
      </c>
      <c r="AR9" s="332" t="s">
        <v>42</v>
      </c>
      <c r="AS9" s="214" t="s">
        <v>58</v>
      </c>
      <c r="AT9" s="214" t="s">
        <v>58</v>
      </c>
      <c r="AU9" s="214" t="s">
        <v>58</v>
      </c>
      <c r="AV9" s="322" t="s">
        <v>51</v>
      </c>
      <c r="AW9" s="322" t="s">
        <v>51</v>
      </c>
      <c r="AX9" s="239" t="s">
        <v>41</v>
      </c>
      <c r="AY9" s="331" t="s">
        <v>38</v>
      </c>
      <c r="AZ9" s="311" t="s">
        <v>51</v>
      </c>
      <c r="BA9" s="371" t="s">
        <v>58</v>
      </c>
      <c r="BB9" s="541" t="s">
        <v>119</v>
      </c>
      <c r="BC9" s="542"/>
      <c r="BD9" s="542"/>
      <c r="BE9" s="542"/>
      <c r="BF9" s="543"/>
      <c r="BG9" s="224" t="s">
        <v>39</v>
      </c>
      <c r="BH9" s="253" t="s">
        <v>39</v>
      </c>
      <c r="BI9" s="281" t="s">
        <v>59</v>
      </c>
      <c r="BJ9" s="396" t="s">
        <v>58</v>
      </c>
      <c r="BK9" s="474" t="s">
        <v>68</v>
      </c>
      <c r="BL9" s="483" t="s">
        <v>133</v>
      </c>
      <c r="BM9" s="499"/>
      <c r="BN9" s="499"/>
      <c r="BO9" s="499"/>
      <c r="BP9" s="499"/>
      <c r="BQ9" s="499"/>
      <c r="BR9" s="499"/>
      <c r="BS9" s="499"/>
      <c r="BT9" s="499"/>
      <c r="BU9" s="499"/>
      <c r="BV9" s="499"/>
      <c r="BW9" s="499"/>
      <c r="BX9" s="499"/>
      <c r="BY9" s="499"/>
      <c r="BZ9" s="499"/>
      <c r="CA9" s="499"/>
      <c r="CB9" s="499"/>
      <c r="CC9" s="499"/>
      <c r="CD9" s="499"/>
      <c r="CE9" s="499"/>
      <c r="CF9" s="499"/>
      <c r="CG9" s="499"/>
      <c r="CH9" s="499"/>
      <c r="CI9" s="499"/>
      <c r="CJ9" s="499"/>
      <c r="CK9" s="499"/>
      <c r="CL9" s="500"/>
      <c r="CM9" s="107">
        <f t="shared" si="0"/>
        <v>7</v>
      </c>
      <c r="CN9" s="108">
        <f>COUNTIF(C9:CF9,"пс")</f>
        <v>0</v>
      </c>
      <c r="CO9" s="92">
        <f t="shared" si="1"/>
        <v>6</v>
      </c>
      <c r="CP9" s="109">
        <v>0</v>
      </c>
      <c r="CQ9" s="107">
        <v>0</v>
      </c>
      <c r="CR9" s="110">
        <v>0</v>
      </c>
      <c r="CS9" s="121">
        <v>0</v>
      </c>
      <c r="CT9" s="107">
        <f t="shared" si="2"/>
        <v>0</v>
      </c>
      <c r="CU9" s="110">
        <f t="shared" si="3"/>
        <v>6</v>
      </c>
      <c r="CV9" s="111">
        <f t="shared" si="8"/>
        <v>6</v>
      </c>
      <c r="CW9" s="111">
        <f t="shared" si="4"/>
        <v>10</v>
      </c>
      <c r="CX9" s="113">
        <f t="shared" si="9"/>
        <v>0</v>
      </c>
      <c r="CY9" s="111">
        <f t="shared" si="10"/>
        <v>6</v>
      </c>
      <c r="CZ9" s="122">
        <f t="shared" si="11"/>
        <v>0</v>
      </c>
      <c r="DA9" s="123">
        <f t="shared" si="12"/>
        <v>0</v>
      </c>
      <c r="DB9" s="114">
        <f t="shared" si="13"/>
        <v>0</v>
      </c>
      <c r="DC9" s="114">
        <f t="shared" si="5"/>
        <v>0</v>
      </c>
      <c r="DD9" s="107">
        <f t="shared" si="14"/>
        <v>0</v>
      </c>
      <c r="DE9" s="111">
        <f>COUNTIF(C9:CF9,"Тс")</f>
        <v>0</v>
      </c>
      <c r="DF9" s="111">
        <f t="shared" si="15"/>
        <v>0</v>
      </c>
      <c r="DG9" s="111">
        <v>0</v>
      </c>
      <c r="DH9" s="107">
        <f t="shared" si="6"/>
        <v>4</v>
      </c>
      <c r="DI9" s="113">
        <f>COUNTIF(C9:CF9,"фт")</f>
        <v>0</v>
      </c>
      <c r="DJ9" s="126">
        <f>COUNTIF(C9:CF9,"лд")</f>
        <v>6</v>
      </c>
      <c r="DK9" s="111">
        <f t="shared" si="16"/>
        <v>2</v>
      </c>
      <c r="DL9" s="113">
        <f>COUNTIF(C9:CF9,"мм/")</f>
        <v>0</v>
      </c>
      <c r="DM9" s="111">
        <f>COUNTIF(C9:CF9,"/мм")</f>
        <v>0</v>
      </c>
      <c r="DN9" s="214">
        <f t="shared" si="17"/>
        <v>8</v>
      </c>
      <c r="DO9" s="451">
        <v>7</v>
      </c>
      <c r="DP9" s="111">
        <v>0</v>
      </c>
      <c r="DQ9" s="110">
        <v>0</v>
      </c>
      <c r="DR9" s="114">
        <f t="shared" si="7"/>
        <v>0</v>
      </c>
      <c r="DS9" s="115">
        <v>0</v>
      </c>
      <c r="DT9" s="116">
        <f aca="true" t="shared" si="18" ref="DT9:DT15">COUNTIF(C9:DS9,"пфс")</f>
        <v>0</v>
      </c>
      <c r="DU9" s="107">
        <v>0</v>
      </c>
      <c r="DV9" s="114">
        <v>0</v>
      </c>
      <c r="DW9" s="174">
        <v>0</v>
      </c>
    </row>
    <row r="10" spans="1:128" ht="15.75" thickBot="1">
      <c r="A10" s="516"/>
      <c r="B10" s="461" t="s">
        <v>3</v>
      </c>
      <c r="C10" s="300" t="s">
        <v>48</v>
      </c>
      <c r="D10" s="271" t="s">
        <v>48</v>
      </c>
      <c r="E10" s="271" t="s">
        <v>48</v>
      </c>
      <c r="F10" s="271" t="s">
        <v>48</v>
      </c>
      <c r="G10" s="271" t="s">
        <v>48</v>
      </c>
      <c r="H10" s="271" t="s">
        <v>48</v>
      </c>
      <c r="I10" s="271" t="s">
        <v>48</v>
      </c>
      <c r="J10" s="271" t="s">
        <v>48</v>
      </c>
      <c r="K10" s="271" t="s">
        <v>48</v>
      </c>
      <c r="L10" s="271" t="s">
        <v>48</v>
      </c>
      <c r="M10" s="407" t="s">
        <v>45</v>
      </c>
      <c r="N10" s="274" t="s">
        <v>45</v>
      </c>
      <c r="O10" s="4"/>
      <c r="P10" s="318" t="s">
        <v>48</v>
      </c>
      <c r="Q10" s="4"/>
      <c r="R10" s="274" t="s">
        <v>45</v>
      </c>
      <c r="S10" s="274" t="s">
        <v>45</v>
      </c>
      <c r="T10" s="311" t="s">
        <v>51</v>
      </c>
      <c r="U10" s="311" t="s">
        <v>51</v>
      </c>
      <c r="V10" s="311" t="s">
        <v>51</v>
      </c>
      <c r="W10" s="281" t="s">
        <v>59</v>
      </c>
      <c r="X10" s="281" t="s">
        <v>59</v>
      </c>
      <c r="Y10" s="281" t="s">
        <v>59</v>
      </c>
      <c r="Z10" s="281" t="s">
        <v>59</v>
      </c>
      <c r="AA10" s="281" t="s">
        <v>59</v>
      </c>
      <c r="AC10" s="255" t="s">
        <v>58</v>
      </c>
      <c r="AD10" s="371" t="s">
        <v>58</v>
      </c>
      <c r="AE10" s="290" t="s">
        <v>106</v>
      </c>
      <c r="AF10" s="224" t="s">
        <v>106</v>
      </c>
      <c r="AG10" s="224" t="s">
        <v>106</v>
      </c>
      <c r="AH10" s="224" t="s">
        <v>106</v>
      </c>
      <c r="AI10" s="224" t="s">
        <v>106</v>
      </c>
      <c r="AJ10" s="231" t="s">
        <v>107</v>
      </c>
      <c r="AK10" s="231" t="s">
        <v>107</v>
      </c>
      <c r="AL10" s="231" t="s">
        <v>107</v>
      </c>
      <c r="AM10" s="231" t="s">
        <v>107</v>
      </c>
      <c r="AN10" s="231" t="s">
        <v>107</v>
      </c>
      <c r="AO10" s="282" t="s">
        <v>40</v>
      </c>
      <c r="AP10" s="282" t="s">
        <v>40</v>
      </c>
      <c r="AQ10" s="282" t="s">
        <v>40</v>
      </c>
      <c r="AR10" s="255" t="s">
        <v>58</v>
      </c>
      <c r="AS10" s="282" t="s">
        <v>40</v>
      </c>
      <c r="AT10" s="239" t="s">
        <v>108</v>
      </c>
      <c r="AU10" s="282" t="s">
        <v>40</v>
      </c>
      <c r="AV10" s="323" t="s">
        <v>51</v>
      </c>
      <c r="AW10" s="323" t="s">
        <v>51</v>
      </c>
      <c r="AX10" s="362" t="s">
        <v>108</v>
      </c>
      <c r="AY10" s="255" t="s">
        <v>58</v>
      </c>
      <c r="AZ10" s="323" t="s">
        <v>51</v>
      </c>
      <c r="BA10" s="348" t="s">
        <v>40</v>
      </c>
      <c r="BB10" s="534" t="s">
        <v>117</v>
      </c>
      <c r="BC10" s="535"/>
      <c r="BD10" s="535"/>
      <c r="BE10" s="535"/>
      <c r="BF10" s="538"/>
      <c r="BG10" s="320" t="s">
        <v>58</v>
      </c>
      <c r="BH10" s="255" t="s">
        <v>58</v>
      </c>
      <c r="BI10" s="281" t="s">
        <v>59</v>
      </c>
      <c r="BJ10" s="406" t="s">
        <v>51</v>
      </c>
      <c r="BK10" s="136"/>
      <c r="BL10" s="385" t="s">
        <v>58</v>
      </c>
      <c r="BM10" s="269" t="s">
        <v>58</v>
      </c>
      <c r="BN10" s="269" t="s">
        <v>58</v>
      </c>
      <c r="BO10" s="257" t="s">
        <v>57</v>
      </c>
      <c r="BP10" s="257" t="s">
        <v>57</v>
      </c>
      <c r="BQ10" s="230" t="s">
        <v>105</v>
      </c>
      <c r="BR10" s="224" t="s">
        <v>103</v>
      </c>
      <c r="BS10" s="224" t="s">
        <v>103</v>
      </c>
      <c r="BT10" s="224" t="s">
        <v>103</v>
      </c>
      <c r="BU10" s="224" t="s">
        <v>103</v>
      </c>
      <c r="BV10" s="269" t="s">
        <v>58</v>
      </c>
      <c r="BW10" s="269" t="s">
        <v>58</v>
      </c>
      <c r="BX10" s="255" t="s">
        <v>56</v>
      </c>
      <c r="BY10" s="255" t="s">
        <v>56</v>
      </c>
      <c r="BZ10" s="255" t="s">
        <v>56</v>
      </c>
      <c r="CA10" s="235" t="s">
        <v>104</v>
      </c>
      <c r="CB10" s="226" t="s">
        <v>104</v>
      </c>
      <c r="CC10" s="226" t="s">
        <v>104</v>
      </c>
      <c r="CD10" s="309" t="s">
        <v>104</v>
      </c>
      <c r="CE10" s="230" t="s">
        <v>105</v>
      </c>
      <c r="CF10" s="230" t="s">
        <v>105</v>
      </c>
      <c r="CG10" s="230" t="s">
        <v>105</v>
      </c>
      <c r="CH10" s="230" t="s">
        <v>105</v>
      </c>
      <c r="CI10" s="230" t="s">
        <v>105</v>
      </c>
      <c r="CJ10" s="269" t="s">
        <v>58</v>
      </c>
      <c r="CK10" s="269" t="s">
        <v>58</v>
      </c>
      <c r="CL10" s="262" t="s">
        <v>56</v>
      </c>
      <c r="CM10" s="107">
        <f>COUNTIF(C10:CL10,"па")</f>
        <v>0</v>
      </c>
      <c r="CN10" s="92">
        <f>COUNTIF(C10:CE10,"пс")</f>
        <v>0</v>
      </c>
      <c r="CO10" s="92">
        <f t="shared" si="1"/>
        <v>0</v>
      </c>
      <c r="CP10" s="176">
        <v>7</v>
      </c>
      <c r="CQ10" s="177">
        <v>0</v>
      </c>
      <c r="CR10" s="110">
        <v>0</v>
      </c>
      <c r="CS10" s="174">
        <v>0</v>
      </c>
      <c r="CT10" s="107">
        <f t="shared" si="2"/>
        <v>6</v>
      </c>
      <c r="CU10" s="110">
        <f t="shared" si="3"/>
        <v>0</v>
      </c>
      <c r="CV10" s="111">
        <f t="shared" si="8"/>
        <v>6</v>
      </c>
      <c r="CW10" s="111">
        <f t="shared" si="4"/>
        <v>11</v>
      </c>
      <c r="CX10" s="113">
        <f t="shared" si="9"/>
        <v>0</v>
      </c>
      <c r="CY10" s="111">
        <f t="shared" si="10"/>
        <v>7</v>
      </c>
      <c r="CZ10" s="122">
        <f t="shared" si="11"/>
        <v>2</v>
      </c>
      <c r="DA10" s="123">
        <f t="shared" si="12"/>
        <v>5</v>
      </c>
      <c r="DB10" s="114">
        <f t="shared" si="13"/>
        <v>5</v>
      </c>
      <c r="DC10" s="114">
        <f t="shared" si="5"/>
        <v>0</v>
      </c>
      <c r="DD10" s="107">
        <f t="shared" si="14"/>
        <v>4</v>
      </c>
      <c r="DE10" s="111">
        <f>COUNTIF(C10:CE10,"Тс")</f>
        <v>0</v>
      </c>
      <c r="DF10" s="111">
        <f t="shared" si="15"/>
        <v>0</v>
      </c>
      <c r="DG10" s="111">
        <v>0</v>
      </c>
      <c r="DH10" s="107">
        <f t="shared" si="6"/>
        <v>4</v>
      </c>
      <c r="DI10" s="123">
        <f>COUNTIF(C10:CE10,"фт")</f>
        <v>0</v>
      </c>
      <c r="DJ10" s="126">
        <f>COUNTIF(C10:CE10,"лд")</f>
        <v>6</v>
      </c>
      <c r="DK10" s="111">
        <f t="shared" si="16"/>
        <v>0</v>
      </c>
      <c r="DL10" s="111">
        <f>COUNTIF(C10:CE10,"мм/")</f>
        <v>0</v>
      </c>
      <c r="DM10" s="111">
        <f>COUNTIF(C10:CE10,"/мм")</f>
        <v>0</v>
      </c>
      <c r="DN10" s="214">
        <f t="shared" si="17"/>
        <v>13</v>
      </c>
      <c r="DO10" s="451">
        <v>17</v>
      </c>
      <c r="DP10" s="111">
        <v>0</v>
      </c>
      <c r="DQ10" s="110">
        <v>0</v>
      </c>
      <c r="DR10" s="123">
        <f t="shared" si="7"/>
        <v>2</v>
      </c>
      <c r="DS10" s="179">
        <v>0</v>
      </c>
      <c r="DT10" s="116">
        <f t="shared" si="18"/>
        <v>4</v>
      </c>
      <c r="DU10" s="107">
        <v>0</v>
      </c>
      <c r="DV10" s="114">
        <v>4</v>
      </c>
      <c r="DW10" s="174">
        <v>0</v>
      </c>
      <c r="DX10" s="100"/>
    </row>
    <row r="11" spans="1:128" ht="16.5" thickBot="1">
      <c r="A11" s="516"/>
      <c r="B11" s="461" t="s">
        <v>33</v>
      </c>
      <c r="C11" s="486" t="s">
        <v>122</v>
      </c>
      <c r="D11" s="487"/>
      <c r="E11" s="487"/>
      <c r="F11" s="487"/>
      <c r="G11" s="487"/>
      <c r="H11" s="487"/>
      <c r="I11" s="487"/>
      <c r="J11" s="487"/>
      <c r="K11" s="487"/>
      <c r="L11" s="487"/>
      <c r="M11" s="487"/>
      <c r="N11" s="487"/>
      <c r="O11" s="487"/>
      <c r="P11" s="487"/>
      <c r="Q11" s="487"/>
      <c r="R11" s="487"/>
      <c r="S11" s="487"/>
      <c r="T11" s="487"/>
      <c r="U11" s="487"/>
      <c r="V11" s="487"/>
      <c r="W11" s="487"/>
      <c r="X11" s="487"/>
      <c r="Y11" s="487"/>
      <c r="Z11" s="487"/>
      <c r="AA11" s="487"/>
      <c r="AB11" s="487"/>
      <c r="AC11" s="487"/>
      <c r="AD11" s="488"/>
      <c r="AE11" s="369" t="s">
        <v>41</v>
      </c>
      <c r="AF11" s="362" t="s">
        <v>41</v>
      </c>
      <c r="AG11" s="362" t="s">
        <v>41</v>
      </c>
      <c r="AH11" s="362" t="s">
        <v>41</v>
      </c>
      <c r="AI11" s="362" t="s">
        <v>41</v>
      </c>
      <c r="AJ11" s="287" t="s">
        <v>39</v>
      </c>
      <c r="AK11" s="287" t="s">
        <v>39</v>
      </c>
      <c r="AL11" s="287" t="s">
        <v>39</v>
      </c>
      <c r="AM11" s="287" t="s">
        <v>39</v>
      </c>
      <c r="AN11" s="287" t="s">
        <v>39</v>
      </c>
      <c r="AO11" s="317" t="s">
        <v>40</v>
      </c>
      <c r="AP11" s="317" t="s">
        <v>40</v>
      </c>
      <c r="AQ11" s="317" t="s">
        <v>40</v>
      </c>
      <c r="AR11" s="365" t="s">
        <v>48</v>
      </c>
      <c r="AS11" s="317" t="s">
        <v>40</v>
      </c>
      <c r="AT11" s="362" t="s">
        <v>41</v>
      </c>
      <c r="AU11" s="317" t="s">
        <v>40</v>
      </c>
      <c r="AV11" s="365" t="s">
        <v>48</v>
      </c>
      <c r="AW11" s="424" t="s">
        <v>48</v>
      </c>
      <c r="AX11" s="365" t="s">
        <v>48</v>
      </c>
      <c r="AY11" s="424" t="s">
        <v>48</v>
      </c>
      <c r="BA11" s="370" t="s">
        <v>40</v>
      </c>
      <c r="BB11" s="4"/>
      <c r="BC11" s="4"/>
      <c r="BD11" s="4"/>
      <c r="BE11" s="4"/>
      <c r="BF11" s="4"/>
      <c r="BG11" s="463" t="s">
        <v>48</v>
      </c>
      <c r="BH11" s="273" t="s">
        <v>45</v>
      </c>
      <c r="BI11" s="214" t="s">
        <v>58</v>
      </c>
      <c r="BJ11" s="349" t="s">
        <v>51</v>
      </c>
      <c r="BK11" s="471" t="s">
        <v>65</v>
      </c>
      <c r="BL11" s="246" t="s">
        <v>43</v>
      </c>
      <c r="BM11" s="231" t="s">
        <v>43</v>
      </c>
      <c r="BN11" s="231" t="s">
        <v>43</v>
      </c>
      <c r="BO11" s="257" t="s">
        <v>57</v>
      </c>
      <c r="BP11" s="257" t="s">
        <v>57</v>
      </c>
      <c r="BQ11" s="230" t="s">
        <v>105</v>
      </c>
      <c r="BR11" s="224" t="s">
        <v>103</v>
      </c>
      <c r="BS11" s="224" t="s">
        <v>103</v>
      </c>
      <c r="BT11" s="224" t="s">
        <v>103</v>
      </c>
      <c r="BU11" s="224" t="s">
        <v>103</v>
      </c>
      <c r="BV11" s="239" t="s">
        <v>43</v>
      </c>
      <c r="BW11" s="239" t="s">
        <v>43</v>
      </c>
      <c r="BX11" s="214" t="s">
        <v>56</v>
      </c>
      <c r="BY11" s="214" t="s">
        <v>56</v>
      </c>
      <c r="BZ11" s="214" t="s">
        <v>56</v>
      </c>
      <c r="CA11" s="236" t="s">
        <v>104</v>
      </c>
      <c r="CB11" s="227" t="s">
        <v>104</v>
      </c>
      <c r="CC11" s="227" t="s">
        <v>104</v>
      </c>
      <c r="CD11" s="310" t="s">
        <v>104</v>
      </c>
      <c r="CE11" s="230" t="s">
        <v>105</v>
      </c>
      <c r="CF11" s="230" t="s">
        <v>105</v>
      </c>
      <c r="CG11" s="230" t="s">
        <v>105</v>
      </c>
      <c r="CH11" s="230" t="s">
        <v>105</v>
      </c>
      <c r="CI11" s="230" t="s">
        <v>105</v>
      </c>
      <c r="CJ11" s="231" t="s">
        <v>43</v>
      </c>
      <c r="CK11" s="231" t="s">
        <v>43</v>
      </c>
      <c r="CL11" s="263" t="s">
        <v>56</v>
      </c>
      <c r="CM11" s="107">
        <f>COUNTIF(C11:CL11,"па")</f>
        <v>5</v>
      </c>
      <c r="CN11" s="92">
        <f>COUNTIF(C11:CE11,"пс")</f>
        <v>0</v>
      </c>
      <c r="CO11" s="92">
        <f t="shared" si="1"/>
        <v>0</v>
      </c>
      <c r="CP11" s="176">
        <v>6</v>
      </c>
      <c r="CQ11" s="181">
        <v>0</v>
      </c>
      <c r="CR11" s="110">
        <v>0</v>
      </c>
      <c r="CS11" s="174">
        <v>0</v>
      </c>
      <c r="CT11" s="107">
        <f t="shared" si="2"/>
        <v>6</v>
      </c>
      <c r="CU11" s="110">
        <f t="shared" si="3"/>
        <v>6</v>
      </c>
      <c r="CV11" s="111">
        <f t="shared" si="8"/>
        <v>0</v>
      </c>
      <c r="CW11" s="111">
        <f t="shared" si="4"/>
        <v>6</v>
      </c>
      <c r="CX11" s="113">
        <f t="shared" si="9"/>
        <v>0</v>
      </c>
      <c r="CY11" s="111">
        <f t="shared" si="10"/>
        <v>1</v>
      </c>
      <c r="CZ11" s="122">
        <f t="shared" si="11"/>
        <v>0</v>
      </c>
      <c r="DA11" s="123">
        <f t="shared" si="12"/>
        <v>0</v>
      </c>
      <c r="DB11" s="114">
        <f t="shared" si="13"/>
        <v>0</v>
      </c>
      <c r="DC11" s="114">
        <f t="shared" si="5"/>
        <v>0</v>
      </c>
      <c r="DD11" s="107">
        <f t="shared" si="14"/>
        <v>4</v>
      </c>
      <c r="DE11" s="111">
        <f>COUNTIF(C11:CE11,"Тс")</f>
        <v>5</v>
      </c>
      <c r="DF11" s="111">
        <f t="shared" si="15"/>
        <v>0</v>
      </c>
      <c r="DG11" s="111">
        <v>0</v>
      </c>
      <c r="DH11" s="107">
        <f t="shared" si="6"/>
        <v>1</v>
      </c>
      <c r="DI11" s="123">
        <f>COUNTIF(C11:CE11,"фт")</f>
        <v>0</v>
      </c>
      <c r="DJ11" s="126">
        <f>COUNTIF(C11:CE11,"лд")</f>
        <v>0</v>
      </c>
      <c r="DK11" s="111">
        <f t="shared" si="16"/>
        <v>0</v>
      </c>
      <c r="DL11" s="111">
        <f>COUNTIF(C11:CE11,"мм/")</f>
        <v>0</v>
      </c>
      <c r="DM11" s="111">
        <f>COUNTIF(C11:CE11,"/мм")</f>
        <v>0</v>
      </c>
      <c r="DN11" s="214">
        <f t="shared" si="17"/>
        <v>1</v>
      </c>
      <c r="DO11" s="451">
        <v>4</v>
      </c>
      <c r="DP11" s="111">
        <v>0</v>
      </c>
      <c r="DQ11" s="177">
        <v>0</v>
      </c>
      <c r="DR11" s="112">
        <f t="shared" si="7"/>
        <v>2</v>
      </c>
      <c r="DS11" s="179">
        <v>0</v>
      </c>
      <c r="DT11" s="116">
        <f t="shared" si="18"/>
        <v>4</v>
      </c>
      <c r="DU11" s="107">
        <v>0</v>
      </c>
      <c r="DV11" s="114">
        <v>5</v>
      </c>
      <c r="DW11" s="174">
        <v>2</v>
      </c>
      <c r="DX11" s="100"/>
    </row>
    <row r="12" spans="1:128" ht="16.5" thickBot="1">
      <c r="A12" s="516"/>
      <c r="B12" s="460" t="s">
        <v>4</v>
      </c>
      <c r="C12" s="374" t="s">
        <v>45</v>
      </c>
      <c r="D12" s="284" t="s">
        <v>59</v>
      </c>
      <c r="E12" s="284" t="s">
        <v>59</v>
      </c>
      <c r="F12" s="284" t="s">
        <v>59</v>
      </c>
      <c r="G12" s="284" t="s">
        <v>59</v>
      </c>
      <c r="H12" s="288" t="s">
        <v>40</v>
      </c>
      <c r="I12" s="288" t="s">
        <v>40</v>
      </c>
      <c r="J12" s="288" t="s">
        <v>40</v>
      </c>
      <c r="K12" s="288" t="s">
        <v>40</v>
      </c>
      <c r="L12" s="288" t="s">
        <v>40</v>
      </c>
      <c r="M12" s="318" t="s">
        <v>48</v>
      </c>
      <c r="N12" s="288" t="s">
        <v>40</v>
      </c>
      <c r="O12" s="273" t="s">
        <v>45</v>
      </c>
      <c r="P12" s="273" t="s">
        <v>45</v>
      </c>
      <c r="Q12" s="273" t="s">
        <v>45</v>
      </c>
      <c r="R12" s="333" t="s">
        <v>48</v>
      </c>
      <c r="S12" s="284" t="s">
        <v>59</v>
      </c>
      <c r="T12" s="333" t="s">
        <v>48</v>
      </c>
      <c r="U12" s="333" t="s">
        <v>48</v>
      </c>
      <c r="V12" s="333" t="s">
        <v>48</v>
      </c>
      <c r="W12" s="333" t="s">
        <v>48</v>
      </c>
      <c r="X12" s="239" t="s">
        <v>41</v>
      </c>
      <c r="Y12" s="239" t="s">
        <v>41</v>
      </c>
      <c r="Z12" s="239" t="s">
        <v>41</v>
      </c>
      <c r="AA12" s="239" t="s">
        <v>41</v>
      </c>
      <c r="AB12" s="239" t="s">
        <v>41</v>
      </c>
      <c r="AC12" s="239" t="s">
        <v>41</v>
      </c>
      <c r="AD12" s="338" t="s">
        <v>41</v>
      </c>
      <c r="AE12" s="486" t="s">
        <v>125</v>
      </c>
      <c r="AF12" s="487"/>
      <c r="AG12" s="487"/>
      <c r="AH12" s="487"/>
      <c r="AI12" s="487"/>
      <c r="AJ12" s="487"/>
      <c r="AK12" s="487"/>
      <c r="AL12" s="487"/>
      <c r="AM12" s="487"/>
      <c r="AN12" s="487"/>
      <c r="AO12" s="487"/>
      <c r="AP12" s="487"/>
      <c r="AQ12" s="487"/>
      <c r="AR12" s="487"/>
      <c r="AS12" s="487"/>
      <c r="AT12" s="487"/>
      <c r="AU12" s="487"/>
      <c r="AV12" s="487"/>
      <c r="AW12" s="487"/>
      <c r="AX12" s="487"/>
      <c r="AY12" s="487"/>
      <c r="AZ12" s="487"/>
      <c r="BA12" s="487"/>
      <c r="BB12" s="487"/>
      <c r="BC12" s="487"/>
      <c r="BD12" s="487"/>
      <c r="BE12" s="487"/>
      <c r="BF12" s="488"/>
      <c r="BG12" s="300" t="s">
        <v>48</v>
      </c>
      <c r="BH12" s="274" t="s">
        <v>45</v>
      </c>
      <c r="BI12" s="311" t="s">
        <v>51</v>
      </c>
      <c r="BJ12" s="288" t="s">
        <v>40</v>
      </c>
      <c r="BK12" s="473" t="s">
        <v>67</v>
      </c>
      <c r="BL12" s="247" t="s">
        <v>43</v>
      </c>
      <c r="BM12" s="232" t="s">
        <v>43</v>
      </c>
      <c r="BN12" s="232" t="s">
        <v>43</v>
      </c>
      <c r="BO12" s="4"/>
      <c r="BP12" s="4"/>
      <c r="BQ12" s="257" t="s">
        <v>57</v>
      </c>
      <c r="BR12" s="260" t="s">
        <v>57</v>
      </c>
      <c r="BS12" s="269" t="s">
        <v>58</v>
      </c>
      <c r="BT12" s="4"/>
      <c r="BU12" s="4"/>
      <c r="BV12" s="232" t="s">
        <v>43</v>
      </c>
      <c r="BW12" s="232" t="s">
        <v>43</v>
      </c>
      <c r="BX12" s="269" t="s">
        <v>58</v>
      </c>
      <c r="BY12" s="257" t="s">
        <v>57</v>
      </c>
      <c r="BZ12" s="257" t="s">
        <v>57</v>
      </c>
      <c r="CA12" s="237" t="s">
        <v>104</v>
      </c>
      <c r="CB12" s="228" t="s">
        <v>104</v>
      </c>
      <c r="CC12" s="228" t="s">
        <v>104</v>
      </c>
      <c r="CD12" s="228" t="s">
        <v>104</v>
      </c>
      <c r="CE12" s="3"/>
      <c r="CF12" s="269" t="s">
        <v>58</v>
      </c>
      <c r="CG12" s="257" t="s">
        <v>57</v>
      </c>
      <c r="CH12" s="257" t="s">
        <v>57</v>
      </c>
      <c r="CI12" s="3"/>
      <c r="CJ12" s="232" t="s">
        <v>43</v>
      </c>
      <c r="CK12" s="232" t="s">
        <v>43</v>
      </c>
      <c r="CL12" s="8"/>
      <c r="CM12" s="107">
        <f>COUNTIF(C12:CL12,"па")</f>
        <v>0</v>
      </c>
      <c r="CN12" s="92">
        <f>COUNTIF(C12:CF12,"пс")</f>
        <v>0</v>
      </c>
      <c r="CO12" s="92">
        <f>COUNTIF(C12:CN12,"мб")</f>
        <v>0</v>
      </c>
      <c r="CP12" s="176">
        <v>6</v>
      </c>
      <c r="CQ12" s="187">
        <v>0</v>
      </c>
      <c r="CR12" s="110">
        <v>0</v>
      </c>
      <c r="CS12" s="174">
        <v>0</v>
      </c>
      <c r="CT12" s="107">
        <f>COUNTIF(C12:CS12,"пф")</f>
        <v>7</v>
      </c>
      <c r="CU12" s="110">
        <f>COUNTIF(C12:CT12,"фа")</f>
        <v>7</v>
      </c>
      <c r="CV12" s="111">
        <f>COUNTIF(C12:CU12,"лд")</f>
        <v>5</v>
      </c>
      <c r="CW12" s="111">
        <f>COUNTIF(C12:CV12,"пр")</f>
        <v>7</v>
      </c>
      <c r="CX12" s="113">
        <f>COUNTIF(C12:CW12,"па/")</f>
        <v>0</v>
      </c>
      <c r="CY12" s="111">
        <f>COUNTIF(C12:CX12,"ог")</f>
        <v>1</v>
      </c>
      <c r="CZ12" s="122">
        <f>COUNTIF(C12:CY12,"/фа")</f>
        <v>0</v>
      </c>
      <c r="DA12" s="123">
        <f>COUNTIF(C12:CZ12,"па/фа")</f>
        <v>0</v>
      </c>
      <c r="DB12" s="114">
        <f>COUNTIF(C12:DA12,"фа/па")</f>
        <v>0</v>
      </c>
      <c r="DC12" s="114">
        <f>COUNTIF(C12:DB12,"па/фк")</f>
        <v>0</v>
      </c>
      <c r="DD12" s="107">
        <f>COUNTIF(C12:DC12,"ос")</f>
        <v>0</v>
      </c>
      <c r="DE12" s="111">
        <f>COUNTIF(C12:CF12,"Тс")</f>
        <v>5</v>
      </c>
      <c r="DF12" s="111">
        <f>COUNTIF(C12:DE12,"хс")</f>
        <v>0</v>
      </c>
      <c r="DG12" s="111">
        <v>0</v>
      </c>
      <c r="DH12" s="107">
        <f>COUNTIF(C12:DG12,"ох")</f>
        <v>5</v>
      </c>
      <c r="DI12" s="123">
        <f>COUNTIF(C12:CF12,"фт")</f>
        <v>0</v>
      </c>
      <c r="DJ12" s="126">
        <f>COUNTIF(C12:CF12,"лд")</f>
        <v>5</v>
      </c>
      <c r="DK12" s="111">
        <f>COUNTIF(C12:DJ12,"мм")</f>
        <v>0</v>
      </c>
      <c r="DL12" s="111">
        <f>COUNTIF(C12:CF12,"мм/")</f>
        <v>0</v>
      </c>
      <c r="DM12" s="111">
        <f>COUNTIF(C12:CF12,"/мм")</f>
        <v>0</v>
      </c>
      <c r="DN12" s="214">
        <f>COUNTIF(C12:DM12,"фк")</f>
        <v>3</v>
      </c>
      <c r="DO12" s="451">
        <v>19</v>
      </c>
      <c r="DP12" s="111">
        <v>0</v>
      </c>
      <c r="DQ12" s="177">
        <v>0</v>
      </c>
      <c r="DR12" s="178">
        <f>COUNTIF(C12:DQ12,"фл")</f>
        <v>6</v>
      </c>
      <c r="DS12" s="179">
        <v>0</v>
      </c>
      <c r="DT12" s="116">
        <f>COUNTIF(C12:DS12,"пфс")</f>
        <v>4</v>
      </c>
      <c r="DU12" s="107">
        <v>0</v>
      </c>
      <c r="DV12" s="114">
        <v>0</v>
      </c>
      <c r="DW12" s="174">
        <v>6</v>
      </c>
      <c r="DX12" s="100"/>
    </row>
    <row r="13" spans="1:128" ht="18.75" thickBot="1">
      <c r="A13" s="128"/>
      <c r="B13" s="206" t="s">
        <v>36</v>
      </c>
      <c r="C13" s="305" t="s">
        <v>45</v>
      </c>
      <c r="D13" s="285" t="s">
        <v>59</v>
      </c>
      <c r="E13" s="285" t="s">
        <v>59</v>
      </c>
      <c r="F13" s="285" t="s">
        <v>59</v>
      </c>
      <c r="G13" s="285" t="s">
        <v>59</v>
      </c>
      <c r="H13" s="283" t="s">
        <v>40</v>
      </c>
      <c r="I13" s="283" t="s">
        <v>40</v>
      </c>
      <c r="J13" s="283" t="s">
        <v>40</v>
      </c>
      <c r="K13" s="283" t="s">
        <v>40</v>
      </c>
      <c r="L13" s="283" t="s">
        <v>40</v>
      </c>
      <c r="M13" s="4"/>
      <c r="N13" s="283" t="s">
        <v>40</v>
      </c>
      <c r="O13" s="407" t="s">
        <v>45</v>
      </c>
      <c r="P13" s="407" t="s">
        <v>45</v>
      </c>
      <c r="Q13" s="407" t="s">
        <v>45</v>
      </c>
      <c r="R13" s="223"/>
      <c r="S13" s="285" t="s">
        <v>59</v>
      </c>
      <c r="T13" s="223"/>
      <c r="U13" s="223"/>
      <c r="V13" s="223"/>
      <c r="W13" s="9"/>
      <c r="X13" s="233" t="s">
        <v>108</v>
      </c>
      <c r="Y13" s="233" t="s">
        <v>108</v>
      </c>
      <c r="Z13" s="233" t="s">
        <v>108</v>
      </c>
      <c r="AA13" s="233" t="s">
        <v>108</v>
      </c>
      <c r="AB13" s="233" t="s">
        <v>108</v>
      </c>
      <c r="AC13" s="233" t="s">
        <v>108</v>
      </c>
      <c r="AD13" s="414" t="s">
        <v>108</v>
      </c>
      <c r="AE13" s="9"/>
      <c r="AF13" s="9"/>
      <c r="AG13" s="9"/>
      <c r="AH13" s="9"/>
      <c r="AI13" s="223"/>
      <c r="AJ13" s="223"/>
      <c r="AK13" s="223"/>
      <c r="AL13" s="223"/>
      <c r="AM13" s="223"/>
      <c r="AN13" s="223"/>
      <c r="AO13" s="223"/>
      <c r="AP13" s="223"/>
      <c r="AQ13" s="223"/>
      <c r="AR13" s="223"/>
      <c r="AS13" s="223"/>
      <c r="AT13" s="223"/>
      <c r="AU13" s="223"/>
      <c r="AV13" s="223"/>
      <c r="AW13" s="223"/>
      <c r="AX13" s="223"/>
      <c r="AY13" s="223"/>
      <c r="AZ13" s="223"/>
      <c r="BA13" s="395"/>
      <c r="BB13" s="420"/>
      <c r="BC13" s="421"/>
      <c r="BD13" s="421"/>
      <c r="BE13" s="421"/>
      <c r="BF13" s="384"/>
      <c r="BG13" s="23"/>
      <c r="BH13" s="9"/>
      <c r="BI13" s="319" t="s">
        <v>51</v>
      </c>
      <c r="BJ13" s="283" t="s">
        <v>40</v>
      </c>
      <c r="BK13" s="219"/>
      <c r="BL13" s="404" t="s">
        <v>43</v>
      </c>
      <c r="BM13" s="233" t="s">
        <v>43</v>
      </c>
      <c r="BN13" s="233" t="s">
        <v>43</v>
      </c>
      <c r="BO13" s="438"/>
      <c r="BP13" s="438"/>
      <c r="BQ13" s="258" t="s">
        <v>57</v>
      </c>
      <c r="BR13" s="258" t="s">
        <v>57</v>
      </c>
      <c r="BS13" s="438"/>
      <c r="BT13" s="438"/>
      <c r="BU13" s="438"/>
      <c r="BV13" s="233" t="s">
        <v>43</v>
      </c>
      <c r="BW13" s="233" t="s">
        <v>43</v>
      </c>
      <c r="BX13" s="9"/>
      <c r="BY13" s="258" t="s">
        <v>57</v>
      </c>
      <c r="BZ13" s="258" t="s">
        <v>57</v>
      </c>
      <c r="CA13" s="437"/>
      <c r="CB13" s="438"/>
      <c r="CC13" s="438"/>
      <c r="CD13" s="438"/>
      <c r="CE13" s="438"/>
      <c r="CF13" s="438"/>
      <c r="CG13" s="258" t="s">
        <v>57</v>
      </c>
      <c r="CH13" s="258" t="s">
        <v>57</v>
      </c>
      <c r="CI13" s="138"/>
      <c r="CJ13" s="233" t="s">
        <v>43</v>
      </c>
      <c r="CK13" s="233" t="s">
        <v>43</v>
      </c>
      <c r="CL13" s="270"/>
      <c r="CM13" s="107">
        <f>COUNTIF(C13:CL13,"па")</f>
        <v>0</v>
      </c>
      <c r="CN13" s="182">
        <f>COUNTIF(C13:CE13,"пс")</f>
        <v>0</v>
      </c>
      <c r="CO13" s="92">
        <f>COUNTIF(C13:CN13,"мб")</f>
        <v>0</v>
      </c>
      <c r="CP13" s="188">
        <v>0</v>
      </c>
      <c r="CQ13" s="183">
        <v>0</v>
      </c>
      <c r="CR13" s="110">
        <v>0</v>
      </c>
      <c r="CS13" s="189">
        <v>0</v>
      </c>
      <c r="CT13" s="107">
        <f>COUNTIF(C13:CS13,"пф")</f>
        <v>7</v>
      </c>
      <c r="CU13" s="110">
        <f>COUNTIF(C13:CT13,"фа")</f>
        <v>0</v>
      </c>
      <c r="CV13" s="111">
        <f>COUNTIF(C13:CU13,"лд")</f>
        <v>5</v>
      </c>
      <c r="CW13" s="111">
        <f>COUNTIF(C13:CV13,"пр")</f>
        <v>0</v>
      </c>
      <c r="CX13" s="113">
        <f>COUNTIF(C13:CW13,"па/")</f>
        <v>0</v>
      </c>
      <c r="CY13" s="111">
        <f>COUNTIF(C13:CX13,"ог")</f>
        <v>1</v>
      </c>
      <c r="CZ13" s="122">
        <f>COUNTIF(C13:CY13,"/фа")</f>
        <v>7</v>
      </c>
      <c r="DA13" s="123">
        <f>COUNTIF(C13:CZ13,"па/фа")</f>
        <v>0</v>
      </c>
      <c r="DB13" s="114">
        <f>COUNTIF(C13:DA13,"фа/па")</f>
        <v>0</v>
      </c>
      <c r="DC13" s="114">
        <f>COUNTIF(C13:DB13,"па/фк")</f>
        <v>0</v>
      </c>
      <c r="DD13" s="107">
        <f>COUNTIF(C13:DC13,"ос")</f>
        <v>0</v>
      </c>
      <c r="DE13" s="185">
        <f>COUNTIF(C13:CE13,"Тс")</f>
        <v>5</v>
      </c>
      <c r="DF13" s="111">
        <f>COUNTIF(C13:DE13,"хс")</f>
        <v>0</v>
      </c>
      <c r="DG13" s="185">
        <v>0</v>
      </c>
      <c r="DH13" s="107">
        <f>COUNTIF(C13:DG13,"ох")</f>
        <v>4</v>
      </c>
      <c r="DI13" s="185">
        <f>COUNTIF(C13:CE13,"фт")</f>
        <v>0</v>
      </c>
      <c r="DJ13" s="126">
        <f>COUNTIF(C13:CE13,"лд")</f>
        <v>5</v>
      </c>
      <c r="DK13" s="111">
        <f>COUNTIF(C13:DJ13,"мм")</f>
        <v>0</v>
      </c>
      <c r="DL13" s="186">
        <f>COUNTIF(C13:CE13,"мм/")</f>
        <v>0</v>
      </c>
      <c r="DM13" s="186">
        <f>COUNTIF(C13:CE13,"/мм")</f>
        <v>0</v>
      </c>
      <c r="DN13" s="214">
        <f>COUNTIF(C13:DM13,"фк")</f>
        <v>0</v>
      </c>
      <c r="DO13" s="453"/>
      <c r="DP13" s="111">
        <v>0</v>
      </c>
      <c r="DQ13" s="187">
        <v>0</v>
      </c>
      <c r="DR13" s="186">
        <f>COUNTIF(C13:DQ13,"фл")</f>
        <v>6</v>
      </c>
      <c r="DS13" s="179">
        <v>0</v>
      </c>
      <c r="DT13" s="116">
        <f>COUNTIF(C13:DS13,"пфс")</f>
        <v>0</v>
      </c>
      <c r="DU13" s="107">
        <v>0</v>
      </c>
      <c r="DV13" s="114">
        <v>0</v>
      </c>
      <c r="DW13" s="174">
        <v>0</v>
      </c>
      <c r="DX13" s="100"/>
    </row>
    <row r="14" spans="1:133" ht="15" customHeight="1" thickBot="1">
      <c r="A14" s="504" t="s">
        <v>7</v>
      </c>
      <c r="B14" s="459" t="s">
        <v>2</v>
      </c>
      <c r="C14" s="314" t="s">
        <v>42</v>
      </c>
      <c r="D14" s="331" t="s">
        <v>38</v>
      </c>
      <c r="E14" s="331" t="s">
        <v>38</v>
      </c>
      <c r="F14" s="331" t="s">
        <v>38</v>
      </c>
      <c r="G14" s="315" t="s">
        <v>42</v>
      </c>
      <c r="H14" s="284" t="s">
        <v>59</v>
      </c>
      <c r="I14" s="284" t="s">
        <v>59</v>
      </c>
      <c r="J14" s="255" t="s">
        <v>58</v>
      </c>
      <c r="K14" s="284" t="s">
        <v>59</v>
      </c>
      <c r="L14" s="284" t="s">
        <v>59</v>
      </c>
      <c r="M14" s="288" t="s">
        <v>40</v>
      </c>
      <c r="N14" s="331" t="s">
        <v>38</v>
      </c>
      <c r="O14" s="288" t="s">
        <v>40</v>
      </c>
      <c r="Q14" s="332" t="s">
        <v>42</v>
      </c>
      <c r="R14" s="255" t="s">
        <v>58</v>
      </c>
      <c r="S14" s="214" t="s">
        <v>58</v>
      </c>
      <c r="T14" s="214" t="s">
        <v>58</v>
      </c>
      <c r="U14" s="214" t="s">
        <v>58</v>
      </c>
      <c r="W14" s="322" t="s">
        <v>51</v>
      </c>
      <c r="X14" s="214" t="s">
        <v>58</v>
      </c>
      <c r="Y14" s="325" t="s">
        <v>45</v>
      </c>
      <c r="Z14" s="325" t="s">
        <v>45</v>
      </c>
      <c r="AA14" s="325" t="s">
        <v>45</v>
      </c>
      <c r="AB14" s="288" t="s">
        <v>40</v>
      </c>
      <c r="AC14" s="225" t="s">
        <v>39</v>
      </c>
      <c r="AD14" s="252" t="s">
        <v>39</v>
      </c>
      <c r="AE14" s="331" t="s">
        <v>38</v>
      </c>
      <c r="AF14" s="332" t="s">
        <v>42</v>
      </c>
      <c r="AG14" s="288" t="s">
        <v>40</v>
      </c>
      <c r="AH14" s="215" t="s">
        <v>58</v>
      </c>
      <c r="AI14" s="288" t="s">
        <v>40</v>
      </c>
      <c r="AJ14" s="214" t="s">
        <v>58</v>
      </c>
      <c r="AK14" s="322" t="s">
        <v>51</v>
      </c>
      <c r="AL14" s="322" t="s">
        <v>51</v>
      </c>
      <c r="AM14" s="322" t="s">
        <v>51</v>
      </c>
      <c r="AN14" s="284" t="s">
        <v>59</v>
      </c>
      <c r="AO14" s="272" t="s">
        <v>48</v>
      </c>
      <c r="AP14" s="272" t="s">
        <v>48</v>
      </c>
      <c r="AQ14" s="272" t="s">
        <v>48</v>
      </c>
      <c r="AR14" s="272" t="s">
        <v>48</v>
      </c>
      <c r="AS14" s="272" t="s">
        <v>48</v>
      </c>
      <c r="AT14" s="272" t="s">
        <v>48</v>
      </c>
      <c r="AU14" s="272" t="s">
        <v>48</v>
      </c>
      <c r="AV14" s="272" t="s">
        <v>48</v>
      </c>
      <c r="AW14" s="272" t="s">
        <v>48</v>
      </c>
      <c r="AX14" s="255" t="s">
        <v>58</v>
      </c>
      <c r="AY14" s="273" t="s">
        <v>45</v>
      </c>
      <c r="AZ14" s="273" t="s">
        <v>45</v>
      </c>
      <c r="BA14" s="399" t="s">
        <v>51</v>
      </c>
      <c r="BG14" s="291" t="s">
        <v>45</v>
      </c>
      <c r="BH14" s="281" t="s">
        <v>59</v>
      </c>
      <c r="BI14" s="272" t="s">
        <v>48</v>
      </c>
      <c r="BJ14" s="284" t="s">
        <v>59</v>
      </c>
      <c r="BK14" s="475" t="s">
        <v>69</v>
      </c>
      <c r="BL14" s="403"/>
      <c r="BM14" s="216"/>
      <c r="BN14" s="269" t="s">
        <v>58</v>
      </c>
      <c r="BO14" s="429" t="s">
        <v>58</v>
      </c>
      <c r="BP14" s="429" t="s">
        <v>58</v>
      </c>
      <c r="BQ14" s="439" t="s">
        <v>58</v>
      </c>
      <c r="BR14" s="429" t="s">
        <v>58</v>
      </c>
      <c r="BS14" s="260" t="s">
        <v>57</v>
      </c>
      <c r="BT14" s="214" t="s">
        <v>56</v>
      </c>
      <c r="BU14" s="214" t="s">
        <v>56</v>
      </c>
      <c r="BV14" s="214" t="s">
        <v>56</v>
      </c>
      <c r="BW14" s="214" t="s">
        <v>56</v>
      </c>
      <c r="BX14" s="238" t="s">
        <v>103</v>
      </c>
      <c r="BY14" s="225" t="s">
        <v>103</v>
      </c>
      <c r="BZ14" s="225" t="s">
        <v>103</v>
      </c>
      <c r="CA14" s="225" t="s">
        <v>103</v>
      </c>
      <c r="CB14" s="225" t="s">
        <v>103</v>
      </c>
      <c r="CC14" s="241" t="s">
        <v>105</v>
      </c>
      <c r="CD14" s="241" t="s">
        <v>105</v>
      </c>
      <c r="CE14" s="235" t="s">
        <v>104</v>
      </c>
      <c r="CF14" s="226" t="s">
        <v>104</v>
      </c>
      <c r="CG14" s="226" t="s">
        <v>104</v>
      </c>
      <c r="CH14" s="226" t="s">
        <v>104</v>
      </c>
      <c r="CI14" s="260" t="s">
        <v>57</v>
      </c>
      <c r="CJ14" s="241" t="s">
        <v>105</v>
      </c>
      <c r="CK14" s="241" t="s">
        <v>105</v>
      </c>
      <c r="CL14" s="248" t="s">
        <v>105</v>
      </c>
      <c r="CM14" s="107">
        <f t="shared" si="0"/>
        <v>2</v>
      </c>
      <c r="CN14" s="92">
        <f>COUNTIF(C14:CF14,"пс")</f>
        <v>0</v>
      </c>
      <c r="CO14" s="92">
        <f t="shared" si="1"/>
        <v>5</v>
      </c>
      <c r="CP14" s="108">
        <v>0</v>
      </c>
      <c r="CQ14" s="107">
        <v>0</v>
      </c>
      <c r="CR14" s="110">
        <v>0</v>
      </c>
      <c r="CS14" s="174">
        <v>0</v>
      </c>
      <c r="CT14" s="107">
        <f t="shared" si="2"/>
        <v>5</v>
      </c>
      <c r="CU14" s="110">
        <f t="shared" si="3"/>
        <v>0</v>
      </c>
      <c r="CV14" s="111">
        <f t="shared" si="8"/>
        <v>7</v>
      </c>
      <c r="CW14" s="111">
        <f t="shared" si="4"/>
        <v>10</v>
      </c>
      <c r="CX14" s="113">
        <f t="shared" si="9"/>
        <v>0</v>
      </c>
      <c r="CY14" s="111">
        <f t="shared" si="10"/>
        <v>5</v>
      </c>
      <c r="CZ14" s="122">
        <f t="shared" si="11"/>
        <v>0</v>
      </c>
      <c r="DA14" s="123">
        <f t="shared" si="12"/>
        <v>0</v>
      </c>
      <c r="DB14" s="114">
        <f t="shared" si="13"/>
        <v>0</v>
      </c>
      <c r="DC14" s="114">
        <f t="shared" si="5"/>
        <v>0</v>
      </c>
      <c r="DD14" s="107">
        <f t="shared" si="14"/>
        <v>4</v>
      </c>
      <c r="DE14" s="111">
        <f aca="true" t="shared" si="19" ref="DE14:DE20">COUNTIF(C14:CF14,"Тс")</f>
        <v>0</v>
      </c>
      <c r="DF14" s="111">
        <f t="shared" si="15"/>
        <v>0</v>
      </c>
      <c r="DG14" s="111">
        <v>0</v>
      </c>
      <c r="DH14" s="107">
        <f t="shared" si="6"/>
        <v>6</v>
      </c>
      <c r="DI14" s="113">
        <f>COUNTIF(C14:CF14,"фт")</f>
        <v>0</v>
      </c>
      <c r="DJ14" s="126">
        <f>COUNTIF(C14:CF14,"лд")</f>
        <v>7</v>
      </c>
      <c r="DK14" s="111">
        <f t="shared" si="16"/>
        <v>4</v>
      </c>
      <c r="DL14" s="111">
        <f aca="true" t="shared" si="20" ref="DL14:DL20">COUNTIF(C14:CF14,"мм/")</f>
        <v>0</v>
      </c>
      <c r="DM14" s="111">
        <f>COUNTIF(C14:CF14,"/мм")</f>
        <v>0</v>
      </c>
      <c r="DN14" s="214">
        <f t="shared" si="17"/>
        <v>14</v>
      </c>
      <c r="DO14" s="454">
        <v>7</v>
      </c>
      <c r="DP14" s="111">
        <v>0</v>
      </c>
      <c r="DQ14" s="113">
        <v>0</v>
      </c>
      <c r="DR14" s="114">
        <f t="shared" si="7"/>
        <v>2</v>
      </c>
      <c r="DS14" s="115">
        <v>0</v>
      </c>
      <c r="DT14" s="116">
        <f t="shared" si="18"/>
        <v>4</v>
      </c>
      <c r="DU14" s="107">
        <v>6</v>
      </c>
      <c r="DV14" s="114">
        <v>0</v>
      </c>
      <c r="DW14" s="174">
        <v>1</v>
      </c>
      <c r="DX14" s="147"/>
      <c r="DY14" s="3"/>
      <c r="DZ14" s="3"/>
      <c r="EA14" s="3"/>
      <c r="EB14" s="3"/>
      <c r="EC14" s="47"/>
    </row>
    <row r="15" spans="1:132" ht="14.25" customHeight="1" thickBot="1">
      <c r="A15" s="505"/>
      <c r="B15" s="461" t="s">
        <v>3</v>
      </c>
      <c r="C15" s="320" t="s">
        <v>58</v>
      </c>
      <c r="D15" s="318" t="s">
        <v>48</v>
      </c>
      <c r="E15" s="255" t="s">
        <v>58</v>
      </c>
      <c r="F15" s="255" t="s">
        <v>58</v>
      </c>
      <c r="G15" s="321" t="s">
        <v>58</v>
      </c>
      <c r="H15" s="281" t="s">
        <v>59</v>
      </c>
      <c r="I15" s="281" t="s">
        <v>59</v>
      </c>
      <c r="J15" s="331" t="s">
        <v>38</v>
      </c>
      <c r="K15" s="281" t="s">
        <v>59</v>
      </c>
      <c r="L15" s="281" t="s">
        <v>59</v>
      </c>
      <c r="M15" s="282" t="s">
        <v>40</v>
      </c>
      <c r="N15" s="255" t="s">
        <v>58</v>
      </c>
      <c r="O15" s="282" t="s">
        <v>40</v>
      </c>
      <c r="P15" s="255" t="s">
        <v>58</v>
      </c>
      <c r="Q15" s="255" t="s">
        <v>58</v>
      </c>
      <c r="R15" s="4"/>
      <c r="S15" s="316" t="s">
        <v>42</v>
      </c>
      <c r="T15" s="316" t="s">
        <v>42</v>
      </c>
      <c r="U15" s="316" t="s">
        <v>42</v>
      </c>
      <c r="V15" s="316" t="s">
        <v>42</v>
      </c>
      <c r="W15" s="311" t="s">
        <v>51</v>
      </c>
      <c r="X15" s="4"/>
      <c r="Y15" s="274" t="s">
        <v>45</v>
      </c>
      <c r="Z15" s="274" t="s">
        <v>45</v>
      </c>
      <c r="AA15" s="274" t="s">
        <v>45</v>
      </c>
      <c r="AB15" s="282" t="s">
        <v>40</v>
      </c>
      <c r="AC15" s="224" t="s">
        <v>109</v>
      </c>
      <c r="AD15" s="253" t="s">
        <v>109</v>
      </c>
      <c r="AE15" s="4"/>
      <c r="AF15" s="255" t="s">
        <v>58</v>
      </c>
      <c r="AG15" s="317" t="s">
        <v>40</v>
      </c>
      <c r="AH15" s="216"/>
      <c r="AI15" s="317" t="s">
        <v>40</v>
      </c>
      <c r="AJ15" s="332" t="s">
        <v>42</v>
      </c>
      <c r="AK15" s="323" t="s">
        <v>51</v>
      </c>
      <c r="AL15" s="323" t="s">
        <v>51</v>
      </c>
      <c r="AM15" s="323" t="s">
        <v>51</v>
      </c>
      <c r="AN15" s="281" t="s">
        <v>59</v>
      </c>
      <c r="AO15" s="343" t="s">
        <v>48</v>
      </c>
      <c r="AP15" s="343" t="s">
        <v>48</v>
      </c>
      <c r="AQ15" s="343" t="s">
        <v>48</v>
      </c>
      <c r="AR15" s="343" t="s">
        <v>48</v>
      </c>
      <c r="AS15" s="343" t="s">
        <v>48</v>
      </c>
      <c r="AT15" s="343" t="s">
        <v>48</v>
      </c>
      <c r="AU15" s="343" t="s">
        <v>48</v>
      </c>
      <c r="AV15" s="343" t="s">
        <v>48</v>
      </c>
      <c r="AW15" s="343" t="s">
        <v>48</v>
      </c>
      <c r="AX15" s="228" t="s">
        <v>38</v>
      </c>
      <c r="AY15" s="345" t="s">
        <v>45</v>
      </c>
      <c r="AZ15" s="325" t="s">
        <v>45</v>
      </c>
      <c r="BA15" s="368" t="s">
        <v>51</v>
      </c>
      <c r="BB15" s="426" t="s">
        <v>58</v>
      </c>
      <c r="BC15" s="413" t="s">
        <v>58</v>
      </c>
      <c r="BD15" s="413" t="s">
        <v>58</v>
      </c>
      <c r="BE15" s="413" t="s">
        <v>58</v>
      </c>
      <c r="BF15" s="427" t="s">
        <v>58</v>
      </c>
      <c r="BG15" s="292" t="s">
        <v>45</v>
      </c>
      <c r="BH15" s="281" t="s">
        <v>59</v>
      </c>
      <c r="BI15" s="271" t="s">
        <v>48</v>
      </c>
      <c r="BJ15" s="281" t="s">
        <v>59</v>
      </c>
      <c r="BK15" s="476" t="s">
        <v>69</v>
      </c>
      <c r="BL15" s="12"/>
      <c r="BM15" s="4"/>
      <c r="BN15" s="4"/>
      <c r="BO15" s="4" t="s">
        <v>41</v>
      </c>
      <c r="BP15" s="102" t="s">
        <v>41</v>
      </c>
      <c r="BQ15" s="418" t="s">
        <v>41</v>
      </c>
      <c r="BR15" s="418" t="s">
        <v>41</v>
      </c>
      <c r="BS15" s="257" t="s">
        <v>57</v>
      </c>
      <c r="BT15" s="214" t="s">
        <v>56</v>
      </c>
      <c r="BU15" s="214" t="s">
        <v>56</v>
      </c>
      <c r="BV15" s="214" t="s">
        <v>56</v>
      </c>
      <c r="BW15" s="214" t="s">
        <v>56</v>
      </c>
      <c r="BX15" s="224" t="s">
        <v>103</v>
      </c>
      <c r="BY15" s="287" t="s">
        <v>103</v>
      </c>
      <c r="BZ15" s="287" t="s">
        <v>103</v>
      </c>
      <c r="CA15" s="224" t="s">
        <v>103</v>
      </c>
      <c r="CB15" s="224" t="s">
        <v>103</v>
      </c>
      <c r="CC15" s="230" t="s">
        <v>105</v>
      </c>
      <c r="CD15" s="230" t="s">
        <v>105</v>
      </c>
      <c r="CE15" s="236" t="s">
        <v>104</v>
      </c>
      <c r="CF15" s="227" t="s">
        <v>104</v>
      </c>
      <c r="CG15" s="227" t="s">
        <v>104</v>
      </c>
      <c r="CH15" s="227" t="s">
        <v>104</v>
      </c>
      <c r="CI15" s="257" t="s">
        <v>57</v>
      </c>
      <c r="CJ15" s="230" t="s">
        <v>105</v>
      </c>
      <c r="CK15" s="230" t="s">
        <v>105</v>
      </c>
      <c r="CL15" s="248" t="s">
        <v>105</v>
      </c>
      <c r="CM15" s="107">
        <f t="shared" si="0"/>
        <v>0</v>
      </c>
      <c r="CN15" s="180">
        <f>COUNTIF(C15:CF15,"пс")</f>
        <v>0</v>
      </c>
      <c r="CO15" s="92">
        <f t="shared" si="1"/>
        <v>2</v>
      </c>
      <c r="CP15" s="109">
        <v>6</v>
      </c>
      <c r="CQ15" s="187">
        <v>0</v>
      </c>
      <c r="CR15" s="110">
        <v>0</v>
      </c>
      <c r="CS15" s="174">
        <v>1</v>
      </c>
      <c r="CT15" s="107">
        <f t="shared" si="2"/>
        <v>5</v>
      </c>
      <c r="CU15" s="110">
        <f t="shared" si="3"/>
        <v>4</v>
      </c>
      <c r="CV15" s="111">
        <f t="shared" si="8"/>
        <v>7</v>
      </c>
      <c r="CW15" s="111">
        <f t="shared" si="4"/>
        <v>11</v>
      </c>
      <c r="CX15" s="113">
        <f t="shared" si="9"/>
        <v>2</v>
      </c>
      <c r="CY15" s="111">
        <f t="shared" si="10"/>
        <v>5</v>
      </c>
      <c r="CZ15" s="122">
        <f t="shared" si="11"/>
        <v>0</v>
      </c>
      <c r="DA15" s="123">
        <f t="shared" si="12"/>
        <v>0</v>
      </c>
      <c r="DB15" s="114">
        <f t="shared" si="13"/>
        <v>0</v>
      </c>
      <c r="DC15" s="114">
        <f t="shared" si="5"/>
        <v>0</v>
      </c>
      <c r="DD15" s="107">
        <f t="shared" si="14"/>
        <v>4</v>
      </c>
      <c r="DE15" s="111">
        <f t="shared" si="19"/>
        <v>0</v>
      </c>
      <c r="DF15" s="111">
        <f t="shared" si="15"/>
        <v>0</v>
      </c>
      <c r="DG15" s="111">
        <v>0</v>
      </c>
      <c r="DH15" s="107">
        <f t="shared" si="6"/>
        <v>6</v>
      </c>
      <c r="DI15" s="112">
        <f>COUNTIF(C15:CF15,"фт")</f>
        <v>0</v>
      </c>
      <c r="DJ15" s="126">
        <f>COUNTIF(C15:CF15,"лд")</f>
        <v>7</v>
      </c>
      <c r="DK15" s="111">
        <f t="shared" si="16"/>
        <v>5</v>
      </c>
      <c r="DL15" s="111">
        <f t="shared" si="20"/>
        <v>0</v>
      </c>
      <c r="DM15" s="111">
        <f>COUNTIF(C15:CF15,"/мм")</f>
        <v>0</v>
      </c>
      <c r="DN15" s="214">
        <f t="shared" si="17"/>
        <v>13</v>
      </c>
      <c r="DO15" s="451">
        <v>18</v>
      </c>
      <c r="DP15" s="111">
        <v>6</v>
      </c>
      <c r="DQ15" s="177">
        <v>0</v>
      </c>
      <c r="DR15" s="123">
        <f t="shared" si="7"/>
        <v>2</v>
      </c>
      <c r="DS15" s="190">
        <v>2</v>
      </c>
      <c r="DT15" s="116">
        <f t="shared" si="18"/>
        <v>4</v>
      </c>
      <c r="DU15" s="107">
        <v>6</v>
      </c>
      <c r="DV15" s="114">
        <v>0</v>
      </c>
      <c r="DW15" s="174">
        <v>6</v>
      </c>
      <c r="DX15" s="100"/>
      <c r="EB15" s="3"/>
    </row>
    <row r="16" spans="1:128" ht="14.25" customHeight="1" thickBot="1">
      <c r="A16" s="505"/>
      <c r="B16" s="462" t="s">
        <v>33</v>
      </c>
      <c r="D16" s="316" t="s">
        <v>42</v>
      </c>
      <c r="F16" s="318" t="s">
        <v>48</v>
      </c>
      <c r="G16" s="318" t="s">
        <v>48</v>
      </c>
      <c r="H16" s="318" t="s">
        <v>48</v>
      </c>
      <c r="I16" s="318" t="s">
        <v>48</v>
      </c>
      <c r="K16" s="333" t="s">
        <v>48</v>
      </c>
      <c r="M16" s="331" t="s">
        <v>38</v>
      </c>
      <c r="N16" s="318" t="s">
        <v>48</v>
      </c>
      <c r="O16" s="228" t="s">
        <v>38</v>
      </c>
      <c r="P16" s="228" t="s">
        <v>38</v>
      </c>
      <c r="Q16" s="228" t="s">
        <v>38</v>
      </c>
      <c r="R16" s="332" t="s">
        <v>42</v>
      </c>
      <c r="S16" s="318" t="s">
        <v>48</v>
      </c>
      <c r="T16" s="4"/>
      <c r="U16" s="4"/>
      <c r="V16" s="214" t="s">
        <v>58</v>
      </c>
      <c r="W16" s="255" t="s">
        <v>58</v>
      </c>
      <c r="X16" s="228" t="s">
        <v>38</v>
      </c>
      <c r="Y16" s="228" t="s">
        <v>38</v>
      </c>
      <c r="Z16" s="133"/>
      <c r="AA16" s="316" t="s">
        <v>42</v>
      </c>
      <c r="AB16" s="255" t="s">
        <v>58</v>
      </c>
      <c r="AC16" s="332" t="s">
        <v>42</v>
      </c>
      <c r="AD16" s="316" t="s">
        <v>42</v>
      </c>
      <c r="AE16" s="508" t="s">
        <v>142</v>
      </c>
      <c r="AF16" s="509"/>
      <c r="AG16" s="510"/>
      <c r="AH16" s="510"/>
      <c r="AI16" s="510"/>
      <c r="AJ16" s="510"/>
      <c r="AK16" s="510"/>
      <c r="AL16" s="510"/>
      <c r="AM16" s="510"/>
      <c r="AN16" s="510"/>
      <c r="AO16" s="510"/>
      <c r="AP16" s="510"/>
      <c r="AQ16" s="510"/>
      <c r="AR16" s="510"/>
      <c r="AS16" s="510"/>
      <c r="AT16" s="510"/>
      <c r="AU16" s="510"/>
      <c r="AV16" s="510"/>
      <c r="AW16" s="510"/>
      <c r="AX16" s="510"/>
      <c r="AY16" s="510"/>
      <c r="AZ16" s="510"/>
      <c r="BA16" s="510"/>
      <c r="BB16" s="511"/>
      <c r="BC16" s="511"/>
      <c r="BD16" s="511"/>
      <c r="BE16" s="511"/>
      <c r="BF16" s="511"/>
      <c r="BG16" s="375" t="s">
        <v>40</v>
      </c>
      <c r="BH16" s="299" t="s">
        <v>48</v>
      </c>
      <c r="BI16" s="288" t="s">
        <v>40</v>
      </c>
      <c r="BJ16" s="302" t="s">
        <v>45</v>
      </c>
      <c r="BK16" s="147"/>
      <c r="BL16" s="403" t="s">
        <v>41</v>
      </c>
      <c r="BM16" s="216" t="s">
        <v>41</v>
      </c>
      <c r="BN16" s="216" t="s">
        <v>41</v>
      </c>
      <c r="BO16" s="239" t="s">
        <v>43</v>
      </c>
      <c r="BP16" s="231" t="s">
        <v>43</v>
      </c>
      <c r="BQ16" s="231" t="s">
        <v>43</v>
      </c>
      <c r="BR16" s="231" t="s">
        <v>43</v>
      </c>
      <c r="BS16" s="231" t="s">
        <v>43</v>
      </c>
      <c r="BT16" s="4"/>
      <c r="BU16" s="102" t="s">
        <v>41</v>
      </c>
      <c r="BV16" s="102" t="s">
        <v>41</v>
      </c>
      <c r="BW16" s="4"/>
      <c r="BX16" s="260" t="s">
        <v>57</v>
      </c>
      <c r="BY16" s="4"/>
      <c r="BZ16" s="4"/>
      <c r="CA16" s="255" t="s">
        <v>56</v>
      </c>
      <c r="CB16" s="255" t="s">
        <v>56</v>
      </c>
      <c r="CC16" s="239" t="s">
        <v>43</v>
      </c>
      <c r="CD16" s="239" t="s">
        <v>43</v>
      </c>
      <c r="CE16" s="237" t="s">
        <v>104</v>
      </c>
      <c r="CF16" s="228" t="s">
        <v>104</v>
      </c>
      <c r="CG16" s="228" t="s">
        <v>104</v>
      </c>
      <c r="CH16" s="228" t="s">
        <v>104</v>
      </c>
      <c r="CI16" s="214" t="s">
        <v>56</v>
      </c>
      <c r="CJ16" s="255" t="s">
        <v>56</v>
      </c>
      <c r="CK16" s="255" t="s">
        <v>56</v>
      </c>
      <c r="CL16" s="264" t="s">
        <v>57</v>
      </c>
      <c r="CM16" s="107">
        <f>COUNTIF(C16:CL16,"па")</f>
        <v>0</v>
      </c>
      <c r="CN16" s="92">
        <f>COUNTIF(C16:CF16,"пс")</f>
        <v>0</v>
      </c>
      <c r="CO16" s="92">
        <f>COUNTIF(C16:CN16,"мб")</f>
        <v>6</v>
      </c>
      <c r="CP16" s="176">
        <v>0</v>
      </c>
      <c r="CQ16" s="187">
        <v>0</v>
      </c>
      <c r="CR16" s="110">
        <v>0</v>
      </c>
      <c r="CS16" s="174">
        <v>4</v>
      </c>
      <c r="CT16" s="107">
        <f>COUNTIF(C16:CS16,"пф")</f>
        <v>2</v>
      </c>
      <c r="CU16" s="110">
        <f>COUNTIF(C16:CT16,"фа")</f>
        <v>5</v>
      </c>
      <c r="CV16" s="111">
        <f>COUNTIF(C16:CU16,"лд")</f>
        <v>0</v>
      </c>
      <c r="CW16" s="111">
        <f>COUNTIF(C16:CV16,"пр")</f>
        <v>8</v>
      </c>
      <c r="CX16" s="113">
        <f>COUNTIF(C16:CW16,"па/")</f>
        <v>0</v>
      </c>
      <c r="CY16" s="111">
        <f>COUNTIF(C16:CX16,"ог")</f>
        <v>0</v>
      </c>
      <c r="CZ16" s="122">
        <f>COUNTIF(C16:CY16,"/фа")</f>
        <v>0</v>
      </c>
      <c r="DA16" s="123">
        <f>COUNTIF(C16:CZ16,"па/фа")</f>
        <v>0</v>
      </c>
      <c r="DB16" s="114">
        <f>COUNTIF(C16:DA16,"фа/па")</f>
        <v>0</v>
      </c>
      <c r="DC16" s="114">
        <f>COUNTIF(C16:DB16,"па/фк")</f>
        <v>0</v>
      </c>
      <c r="DD16" s="107">
        <f>COUNTIF(C16:DC16,"ос")</f>
        <v>5</v>
      </c>
      <c r="DE16" s="111">
        <f>COUNTIF(C16:CF16,"Тс")</f>
        <v>7</v>
      </c>
      <c r="DF16" s="111">
        <f>COUNTIF(C16:DE16,"хс")</f>
        <v>0</v>
      </c>
      <c r="DG16" s="111">
        <v>0</v>
      </c>
      <c r="DH16" s="107">
        <f>COUNTIF(C16:DG16,"ох")</f>
        <v>1</v>
      </c>
      <c r="DI16" s="178">
        <f>COUNTIF(C16:CF16,"фт")</f>
        <v>0</v>
      </c>
      <c r="DJ16" s="126">
        <f>COUNTIF(C16:CF16,"лд")</f>
        <v>0</v>
      </c>
      <c r="DK16" s="111">
        <f>COUNTIF(C16:DJ16,"мм")</f>
        <v>5</v>
      </c>
      <c r="DL16" s="111">
        <f>COUNTIF(C16:CF16,"мм/")</f>
        <v>0</v>
      </c>
      <c r="DM16" s="111">
        <f>COUNTIF(C16:CF16,"/мм")</f>
        <v>0</v>
      </c>
      <c r="DN16" s="214">
        <f>COUNTIF(C16:DM16,"фк")</f>
        <v>3</v>
      </c>
      <c r="DO16" s="451">
        <v>20</v>
      </c>
      <c r="DP16" s="111">
        <v>6</v>
      </c>
      <c r="DQ16" s="177">
        <v>0</v>
      </c>
      <c r="DR16" s="112">
        <f>COUNTIF(C16:DQ16,"фл")</f>
        <v>2</v>
      </c>
      <c r="DS16" s="175">
        <v>6</v>
      </c>
      <c r="DT16" s="116">
        <f>COUNTIF(C16:DS16,"пфс")</f>
        <v>4</v>
      </c>
      <c r="DU16" s="107">
        <v>5</v>
      </c>
      <c r="DV16" s="114">
        <v>0</v>
      </c>
      <c r="DW16" s="174">
        <v>6</v>
      </c>
      <c r="DX16" s="100"/>
    </row>
    <row r="17" spans="1:128" ht="13.5" customHeight="1" thickBot="1">
      <c r="A17" s="503"/>
      <c r="B17" s="460" t="s">
        <v>4</v>
      </c>
      <c r="C17" s="486" t="s">
        <v>120</v>
      </c>
      <c r="D17" s="487"/>
      <c r="E17" s="487"/>
      <c r="F17" s="487"/>
      <c r="G17" s="487"/>
      <c r="H17" s="487"/>
      <c r="I17" s="487"/>
      <c r="J17" s="487"/>
      <c r="K17" s="487"/>
      <c r="L17" s="487"/>
      <c r="M17" s="487"/>
      <c r="N17" s="487"/>
      <c r="O17" s="487"/>
      <c r="P17" s="487"/>
      <c r="Q17" s="487"/>
      <c r="R17" s="487"/>
      <c r="S17" s="487"/>
      <c r="T17" s="487"/>
      <c r="U17" s="487"/>
      <c r="V17" s="487"/>
      <c r="W17" s="487"/>
      <c r="X17" s="487"/>
      <c r="Y17" s="487"/>
      <c r="Z17" s="487"/>
      <c r="AA17" s="487"/>
      <c r="AB17" s="487"/>
      <c r="AC17" s="487"/>
      <c r="AD17" s="488"/>
      <c r="AE17" s="375" t="s">
        <v>40</v>
      </c>
      <c r="AF17" s="331" t="s">
        <v>38</v>
      </c>
      <c r="AG17" s="331" t="s">
        <v>38</v>
      </c>
      <c r="AH17" s="322" t="s">
        <v>51</v>
      </c>
      <c r="AI17" s="322" t="s">
        <v>51</v>
      </c>
      <c r="AJ17" s="322" t="s">
        <v>51</v>
      </c>
      <c r="AK17" s="331" t="s">
        <v>38</v>
      </c>
      <c r="AL17" s="331" t="s">
        <v>38</v>
      </c>
      <c r="AM17" s="333" t="s">
        <v>48</v>
      </c>
      <c r="AN17" s="332" t="s">
        <v>42</v>
      </c>
      <c r="AO17" s="225" t="s">
        <v>39</v>
      </c>
      <c r="AP17" s="225" t="s">
        <v>39</v>
      </c>
      <c r="AQ17" s="225" t="s">
        <v>39</v>
      </c>
      <c r="AR17" s="225" t="s">
        <v>39</v>
      </c>
      <c r="AS17" s="225" t="s">
        <v>39</v>
      </c>
      <c r="AT17" s="322" t="s">
        <v>51</v>
      </c>
      <c r="AU17" s="284" t="s">
        <v>59</v>
      </c>
      <c r="AV17" s="284" t="s">
        <v>59</v>
      </c>
      <c r="AW17" s="284" t="s">
        <v>59</v>
      </c>
      <c r="AX17" s="284" t="s">
        <v>59</v>
      </c>
      <c r="AY17" s="282" t="s">
        <v>40</v>
      </c>
      <c r="AZ17" s="284" t="s">
        <v>59</v>
      </c>
      <c r="BA17" s="352" t="s">
        <v>42</v>
      </c>
      <c r="BB17" s="274" t="s">
        <v>45</v>
      </c>
      <c r="BC17" s="274" t="s">
        <v>45</v>
      </c>
      <c r="BD17" s="274" t="s">
        <v>45</v>
      </c>
      <c r="BE17" s="282" t="s">
        <v>40</v>
      </c>
      <c r="BF17" s="282" t="s">
        <v>40</v>
      </c>
      <c r="BG17" s="422" t="s">
        <v>40</v>
      </c>
      <c r="BH17" s="364" t="s">
        <v>48</v>
      </c>
      <c r="BI17" s="317" t="s">
        <v>40</v>
      </c>
      <c r="BJ17" s="419" t="s">
        <v>45</v>
      </c>
      <c r="BK17" s="477" t="s">
        <v>70</v>
      </c>
      <c r="BL17" s="441" t="s">
        <v>58</v>
      </c>
      <c r="BM17" s="269" t="s">
        <v>58</v>
      </c>
      <c r="BN17" s="3"/>
      <c r="BO17" s="232" t="s">
        <v>43</v>
      </c>
      <c r="BP17" s="232" t="s">
        <v>43</v>
      </c>
      <c r="BQ17" s="232" t="s">
        <v>43</v>
      </c>
      <c r="BR17" s="232" t="s">
        <v>43</v>
      </c>
      <c r="BS17" s="232" t="s">
        <v>43</v>
      </c>
      <c r="BT17" s="409" t="s">
        <v>58</v>
      </c>
      <c r="BU17" s="269" t="s">
        <v>58</v>
      </c>
      <c r="BV17" s="269" t="s">
        <v>58</v>
      </c>
      <c r="BW17" s="268" t="s">
        <v>58</v>
      </c>
      <c r="BX17" s="257" t="s">
        <v>57</v>
      </c>
      <c r="BY17" s="269" t="s">
        <v>58</v>
      </c>
      <c r="BZ17" s="268" t="s">
        <v>58</v>
      </c>
      <c r="CA17" s="255" t="s">
        <v>56</v>
      </c>
      <c r="CB17" s="255" t="s">
        <v>56</v>
      </c>
      <c r="CC17" s="232" t="s">
        <v>43</v>
      </c>
      <c r="CD17" s="232" t="s">
        <v>43</v>
      </c>
      <c r="CE17" s="269" t="s">
        <v>58</v>
      </c>
      <c r="CF17" s="410" t="s">
        <v>58</v>
      </c>
      <c r="CG17" s="410" t="s">
        <v>58</v>
      </c>
      <c r="CH17" s="3"/>
      <c r="CI17" s="214" t="s">
        <v>56</v>
      </c>
      <c r="CJ17" s="214" t="s">
        <v>56</v>
      </c>
      <c r="CK17" s="214" t="s">
        <v>56</v>
      </c>
      <c r="CL17" s="264" t="s">
        <v>57</v>
      </c>
      <c r="CM17" s="107">
        <f>COUNTIF(C17:CL17,"па")</f>
        <v>5</v>
      </c>
      <c r="CN17" s="92">
        <f>COUNTIF(C17:CE17,"пс")</f>
        <v>0</v>
      </c>
      <c r="CO17" s="92">
        <f>COUNTIF(C17:CN17,"мб")</f>
        <v>4</v>
      </c>
      <c r="CP17" s="176">
        <v>0</v>
      </c>
      <c r="CQ17" s="187">
        <v>0</v>
      </c>
      <c r="CR17" s="110">
        <v>0</v>
      </c>
      <c r="CS17" s="174">
        <v>0</v>
      </c>
      <c r="CT17" s="107">
        <f>COUNTIF(C17:CS17,"пф")</f>
        <v>6</v>
      </c>
      <c r="CU17" s="110">
        <f>COUNTIF(C17:CT17,"фа")</f>
        <v>0</v>
      </c>
      <c r="CV17" s="111">
        <f>COUNTIF(C17:CU17,"лд")</f>
        <v>5</v>
      </c>
      <c r="CW17" s="111">
        <f>COUNTIF(C17:CV17,"пр")</f>
        <v>2</v>
      </c>
      <c r="CX17" s="113">
        <f t="shared" si="9"/>
        <v>0</v>
      </c>
      <c r="CY17" s="111">
        <f>COUNTIF(C17:CX17,"ог")</f>
        <v>4</v>
      </c>
      <c r="CZ17" s="122">
        <f t="shared" si="11"/>
        <v>0</v>
      </c>
      <c r="DA17" s="123">
        <f t="shared" si="12"/>
        <v>0</v>
      </c>
      <c r="DB17" s="114">
        <f t="shared" si="13"/>
        <v>0</v>
      </c>
      <c r="DC17" s="114">
        <f>COUNTIF(C17:DB17,"па/фк")</f>
        <v>0</v>
      </c>
      <c r="DD17" s="107">
        <f>COUNTIF(C17:DC17,"ос")</f>
        <v>5</v>
      </c>
      <c r="DE17" s="111">
        <f>COUNTIF(C17:CE17,"Тс")</f>
        <v>7</v>
      </c>
      <c r="DF17" s="111">
        <f>COUNTIF(C17:DE17,"хс")</f>
        <v>0</v>
      </c>
      <c r="DG17" s="111">
        <v>0</v>
      </c>
      <c r="DH17" s="107">
        <f>COUNTIF(C17:DG17,"ох")</f>
        <v>4</v>
      </c>
      <c r="DI17" s="178">
        <f>COUNTIF(C17:CE17,"фт")</f>
        <v>0</v>
      </c>
      <c r="DJ17" s="126">
        <f>COUNTIF(C17:CE17,"лд")</f>
        <v>5</v>
      </c>
      <c r="DK17" s="111">
        <f>COUNTIF(C17:DJ17,"мм")</f>
        <v>2</v>
      </c>
      <c r="DL17" s="111">
        <f>COUNTIF(C17:CE17,"мм/")</f>
        <v>0</v>
      </c>
      <c r="DM17" s="111">
        <f>COUNTIF(C17:CE17,"/мм")</f>
        <v>0</v>
      </c>
      <c r="DN17" s="214">
        <f>COUNTIF(C17:DM17,"фк")</f>
        <v>11</v>
      </c>
      <c r="DO17" s="451">
        <v>17</v>
      </c>
      <c r="DP17" s="111">
        <v>6</v>
      </c>
      <c r="DQ17" s="177">
        <v>0</v>
      </c>
      <c r="DR17" s="178">
        <f>COUNTIF(C17:DQ17,"фл")</f>
        <v>2</v>
      </c>
      <c r="DS17" s="179">
        <v>4</v>
      </c>
      <c r="DT17" s="116">
        <f>COUNTIF(C17:DS17,"пфс")</f>
        <v>0</v>
      </c>
      <c r="DU17" s="107">
        <v>0</v>
      </c>
      <c r="DV17" s="114">
        <v>0</v>
      </c>
      <c r="DW17" s="174">
        <v>0</v>
      </c>
      <c r="DX17" s="100"/>
    </row>
    <row r="18" spans="1:128" ht="18.75" thickBot="1">
      <c r="A18" s="128"/>
      <c r="B18" s="206" t="s">
        <v>36</v>
      </c>
      <c r="C18" s="334"/>
      <c r="D18" s="335"/>
      <c r="E18" s="335"/>
      <c r="F18" s="335"/>
      <c r="G18" s="335"/>
      <c r="H18" s="335"/>
      <c r="I18" s="223"/>
      <c r="L18" s="223"/>
      <c r="M18" s="335"/>
      <c r="N18" s="335"/>
      <c r="O18" s="335"/>
      <c r="P18" s="335"/>
      <c r="Q18" s="335"/>
      <c r="R18" s="335"/>
      <c r="S18" s="335"/>
      <c r="T18" s="335"/>
      <c r="U18" s="335"/>
      <c r="V18" s="335"/>
      <c r="X18" s="335"/>
      <c r="Y18" s="223"/>
      <c r="Z18" s="223"/>
      <c r="AA18" s="223"/>
      <c r="AB18" s="223"/>
      <c r="AC18" s="335"/>
      <c r="AD18" s="336"/>
      <c r="AE18" s="303" t="s">
        <v>40</v>
      </c>
      <c r="AF18" s="29"/>
      <c r="AG18" s="9"/>
      <c r="AH18" s="311" t="s">
        <v>51</v>
      </c>
      <c r="AI18" s="319" t="s">
        <v>51</v>
      </c>
      <c r="AJ18" s="319" t="s">
        <v>51</v>
      </c>
      <c r="AK18" s="223"/>
      <c r="AL18" s="223"/>
      <c r="AM18" s="223"/>
      <c r="AN18" s="223"/>
      <c r="AO18" s="276" t="s">
        <v>109</v>
      </c>
      <c r="AP18" s="276" t="s">
        <v>109</v>
      </c>
      <c r="AQ18" s="276" t="s">
        <v>109</v>
      </c>
      <c r="AR18" s="276" t="s">
        <v>109</v>
      </c>
      <c r="AS18" s="276" t="s">
        <v>109</v>
      </c>
      <c r="AT18" s="319" t="s">
        <v>51</v>
      </c>
      <c r="AU18" s="281" t="s">
        <v>59</v>
      </c>
      <c r="AV18" s="285" t="s">
        <v>59</v>
      </c>
      <c r="AW18" s="285" t="s">
        <v>59</v>
      </c>
      <c r="AX18" s="285" t="s">
        <v>59</v>
      </c>
      <c r="AY18" s="283" t="s">
        <v>40</v>
      </c>
      <c r="AZ18" s="285" t="s">
        <v>59</v>
      </c>
      <c r="BA18" s="353"/>
      <c r="BB18" s="407" t="s">
        <v>45</v>
      </c>
      <c r="BC18" s="407" t="s">
        <v>45</v>
      </c>
      <c r="BD18" s="407" t="s">
        <v>45</v>
      </c>
      <c r="BE18" s="283" t="s">
        <v>40</v>
      </c>
      <c r="BF18" s="283" t="s">
        <v>40</v>
      </c>
      <c r="BG18" s="9"/>
      <c r="BH18" s="457"/>
      <c r="BI18" s="9"/>
      <c r="BJ18" s="457"/>
      <c r="BK18" s="219"/>
      <c r="BL18" s="144"/>
      <c r="BM18" s="101"/>
      <c r="BN18" s="101"/>
      <c r="BO18" s="233" t="s">
        <v>43</v>
      </c>
      <c r="BP18" s="233" t="s">
        <v>43</v>
      </c>
      <c r="BQ18" s="233" t="s">
        <v>43</v>
      </c>
      <c r="BR18" s="233" t="s">
        <v>43</v>
      </c>
      <c r="BS18" s="233" t="s">
        <v>43</v>
      </c>
      <c r="BT18" s="437"/>
      <c r="BU18" s="437"/>
      <c r="BV18" s="437"/>
      <c r="BW18" s="437"/>
      <c r="BX18" s="437"/>
      <c r="BY18" s="437"/>
      <c r="BZ18" s="437"/>
      <c r="CA18" s="437"/>
      <c r="CB18" s="437"/>
      <c r="CC18" s="233" t="s">
        <v>43</v>
      </c>
      <c r="CD18" s="233" t="s">
        <v>43</v>
      </c>
      <c r="CE18" s="438"/>
      <c r="CF18" s="438"/>
      <c r="CG18" s="438"/>
      <c r="CH18" s="438"/>
      <c r="CI18" s="438"/>
      <c r="CJ18" s="438"/>
      <c r="CK18" s="438"/>
      <c r="CL18" s="440"/>
      <c r="CM18" s="107">
        <f>COUNTIF(C18:CL18,"па")</f>
        <v>0</v>
      </c>
      <c r="CN18" s="182">
        <f>COUNTIF(C18:CE18,"пс")</f>
        <v>0</v>
      </c>
      <c r="CO18" s="92">
        <f t="shared" si="1"/>
        <v>0</v>
      </c>
      <c r="CP18" s="188">
        <v>0</v>
      </c>
      <c r="CQ18" s="183">
        <v>0</v>
      </c>
      <c r="CR18" s="110">
        <v>0</v>
      </c>
      <c r="CS18" s="189">
        <v>2</v>
      </c>
      <c r="CT18" s="107">
        <f t="shared" si="2"/>
        <v>4</v>
      </c>
      <c r="CU18" s="110">
        <f t="shared" si="3"/>
        <v>0</v>
      </c>
      <c r="CV18" s="111">
        <f t="shared" si="8"/>
        <v>5</v>
      </c>
      <c r="CW18" s="111">
        <f t="shared" si="4"/>
        <v>0</v>
      </c>
      <c r="CX18" s="113">
        <f t="shared" si="9"/>
        <v>5</v>
      </c>
      <c r="CY18" s="111">
        <f t="shared" si="10"/>
        <v>4</v>
      </c>
      <c r="CZ18" s="122">
        <f t="shared" si="11"/>
        <v>0</v>
      </c>
      <c r="DA18" s="123">
        <f t="shared" si="12"/>
        <v>0</v>
      </c>
      <c r="DB18" s="114">
        <f t="shared" si="13"/>
        <v>0</v>
      </c>
      <c r="DC18" s="114">
        <f t="shared" si="5"/>
        <v>0</v>
      </c>
      <c r="DD18" s="107">
        <f t="shared" si="14"/>
        <v>0</v>
      </c>
      <c r="DE18" s="185">
        <f>COUNTIF(C18:CE18,"Тс")</f>
        <v>7</v>
      </c>
      <c r="DF18" s="111">
        <f t="shared" si="15"/>
        <v>0</v>
      </c>
      <c r="DG18" s="185">
        <v>0</v>
      </c>
      <c r="DH18" s="107">
        <f t="shared" si="6"/>
        <v>3</v>
      </c>
      <c r="DI18" s="186">
        <f>COUNTIF(C18:CE18,"фт")</f>
        <v>0</v>
      </c>
      <c r="DJ18" s="126">
        <f>COUNTIF(C18:CE18,"лд")</f>
        <v>5</v>
      </c>
      <c r="DK18" s="111">
        <f t="shared" si="16"/>
        <v>0</v>
      </c>
      <c r="DL18" s="112">
        <f>COUNTIF(C18:CE18,"мм/")</f>
        <v>0</v>
      </c>
      <c r="DM18" s="112">
        <f>COUNTIF(C18:CE18,"/мм")</f>
        <v>0</v>
      </c>
      <c r="DN18" s="214">
        <f t="shared" si="17"/>
        <v>0</v>
      </c>
      <c r="DO18" s="453"/>
      <c r="DP18" s="111">
        <v>0</v>
      </c>
      <c r="DQ18" s="186">
        <v>11</v>
      </c>
      <c r="DR18" s="186">
        <f t="shared" si="7"/>
        <v>0</v>
      </c>
      <c r="DS18" s="179">
        <v>0</v>
      </c>
      <c r="DT18" s="116">
        <f aca="true" t="shared" si="21" ref="DT18:DT30">COUNTIF(C18:DS18,"пфс")</f>
        <v>0</v>
      </c>
      <c r="DU18" s="107">
        <v>0</v>
      </c>
      <c r="DV18" s="114">
        <v>0</v>
      </c>
      <c r="DW18" s="174">
        <v>0</v>
      </c>
      <c r="DX18" s="100"/>
    </row>
    <row r="19" spans="1:128" ht="15.75" thickBot="1">
      <c r="A19" s="501" t="s">
        <v>8</v>
      </c>
      <c r="B19" s="459" t="s">
        <v>2</v>
      </c>
      <c r="C19" s="390" t="s">
        <v>59</v>
      </c>
      <c r="D19" s="326" t="s">
        <v>51</v>
      </c>
      <c r="E19" s="326" t="s">
        <v>51</v>
      </c>
      <c r="F19" s="326" t="s">
        <v>51</v>
      </c>
      <c r="G19" s="326" t="s">
        <v>51</v>
      </c>
      <c r="H19" s="326" t="s">
        <v>51</v>
      </c>
      <c r="I19" s="391" t="s">
        <v>42</v>
      </c>
      <c r="J19" s="391" t="s">
        <v>42</v>
      </c>
      <c r="K19" s="391" t="s">
        <v>42</v>
      </c>
      <c r="L19" s="391" t="s">
        <v>42</v>
      </c>
      <c r="M19" s="327" t="s">
        <v>48</v>
      </c>
      <c r="N19" s="327" t="s">
        <v>48</v>
      </c>
      <c r="O19" s="327" t="s">
        <v>48</v>
      </c>
      <c r="P19" s="327" t="s">
        <v>48</v>
      </c>
      <c r="Q19" s="327" t="s">
        <v>48</v>
      </c>
      <c r="R19" s="327" t="s">
        <v>48</v>
      </c>
      <c r="S19" s="327" t="s">
        <v>48</v>
      </c>
      <c r="T19" s="327" t="s">
        <v>48</v>
      </c>
      <c r="U19" s="327" t="s">
        <v>48</v>
      </c>
      <c r="V19" s="327" t="s">
        <v>48</v>
      </c>
      <c r="W19" s="325" t="s">
        <v>45</v>
      </c>
      <c r="X19" s="325" t="s">
        <v>45</v>
      </c>
      <c r="Y19" s="216"/>
      <c r="Z19" s="216"/>
      <c r="AA19" s="255" t="s">
        <v>58</v>
      </c>
      <c r="AB19" s="322" t="s">
        <v>51</v>
      </c>
      <c r="AC19" s="325" t="s">
        <v>45</v>
      </c>
      <c r="AD19" s="297" t="s">
        <v>59</v>
      </c>
      <c r="AE19" s="291" t="s">
        <v>45</v>
      </c>
      <c r="AF19" s="273" t="s">
        <v>45</v>
      </c>
      <c r="AG19" s="273" t="s">
        <v>45</v>
      </c>
      <c r="AH19" s="312" t="s">
        <v>38</v>
      </c>
      <c r="AI19" s="214" t="s">
        <v>58</v>
      </c>
      <c r="AJ19" s="214" t="s">
        <v>58</v>
      </c>
      <c r="AK19" s="255" t="s">
        <v>58</v>
      </c>
      <c r="AL19" s="318" t="s">
        <v>48</v>
      </c>
      <c r="AM19" s="312" t="s">
        <v>38</v>
      </c>
      <c r="AN19" s="312" t="s">
        <v>38</v>
      </c>
      <c r="AO19" s="312" t="s">
        <v>38</v>
      </c>
      <c r="AP19" s="255" t="s">
        <v>58</v>
      </c>
      <c r="AQ19" s="281" t="s">
        <v>59</v>
      </c>
      <c r="AR19" s="281" t="s">
        <v>59</v>
      </c>
      <c r="AS19" s="281" t="s">
        <v>59</v>
      </c>
      <c r="AT19" s="284" t="s">
        <v>59</v>
      </c>
      <c r="AU19" s="255" t="s">
        <v>58</v>
      </c>
      <c r="AV19" s="255" t="s">
        <v>58</v>
      </c>
      <c r="AW19" s="312" t="s">
        <v>38</v>
      </c>
      <c r="AX19" s="316" t="s">
        <v>42</v>
      </c>
      <c r="AY19" s="225" t="s">
        <v>39</v>
      </c>
      <c r="AZ19" s="225" t="s">
        <v>39</v>
      </c>
      <c r="BA19" s="354" t="s">
        <v>39</v>
      </c>
      <c r="BB19" s="423" t="s">
        <v>39</v>
      </c>
      <c r="BC19" s="225" t="s">
        <v>39</v>
      </c>
      <c r="BD19" s="225" t="s">
        <v>39</v>
      </c>
      <c r="BE19" s="408" t="s">
        <v>41</v>
      </c>
      <c r="BF19" s="408" t="s">
        <v>41</v>
      </c>
      <c r="BG19" s="376" t="s">
        <v>41</v>
      </c>
      <c r="BH19" s="239" t="s">
        <v>41</v>
      </c>
      <c r="BI19" s="239" t="s">
        <v>41</v>
      </c>
      <c r="BJ19" s="338" t="s">
        <v>41</v>
      </c>
      <c r="BK19" s="470" t="s">
        <v>64</v>
      </c>
      <c r="BL19" s="434" t="s">
        <v>105</v>
      </c>
      <c r="BM19" s="241" t="s">
        <v>105</v>
      </c>
      <c r="BN19" s="241" t="s">
        <v>105</v>
      </c>
      <c r="BO19" s="241" t="s">
        <v>105</v>
      </c>
      <c r="BP19" s="241" t="s">
        <v>105</v>
      </c>
      <c r="BQ19" s="439" t="s">
        <v>58</v>
      </c>
      <c r="BR19" s="439" t="s">
        <v>58</v>
      </c>
      <c r="BS19" s="435" t="s">
        <v>58</v>
      </c>
      <c r="BT19" s="435" t="s">
        <v>58</v>
      </c>
      <c r="BU19" s="256" t="s">
        <v>61</v>
      </c>
      <c r="BV19" s="256" t="s">
        <v>61</v>
      </c>
      <c r="BW19" s="256" t="s">
        <v>61</v>
      </c>
      <c r="BX19" s="256" t="s">
        <v>61</v>
      </c>
      <c r="BY19" s="256" t="s">
        <v>61</v>
      </c>
      <c r="BZ19" s="256" t="s">
        <v>61</v>
      </c>
      <c r="CA19" s="256" t="s">
        <v>61</v>
      </c>
      <c r="CB19" s="256" t="s">
        <v>61</v>
      </c>
      <c r="CC19" s="225" t="s">
        <v>103</v>
      </c>
      <c r="CD19" s="225" t="s">
        <v>103</v>
      </c>
      <c r="CE19" s="225" t="s">
        <v>103</v>
      </c>
      <c r="CF19" s="225" t="s">
        <v>103</v>
      </c>
      <c r="CG19" s="256" t="s">
        <v>61</v>
      </c>
      <c r="CH19" s="429" t="s">
        <v>58</v>
      </c>
      <c r="CI19" s="429" t="s">
        <v>58</v>
      </c>
      <c r="CJ19" s="225" t="s">
        <v>103</v>
      </c>
      <c r="CK19" s="225" t="s">
        <v>103</v>
      </c>
      <c r="CL19" s="436" t="s">
        <v>58</v>
      </c>
      <c r="CM19" s="107">
        <f>COUNTIF(C19:CL19,"па")</f>
        <v>6</v>
      </c>
      <c r="CN19" s="92">
        <f>COUNTIF(C19:BK19,"пс")</f>
        <v>0</v>
      </c>
      <c r="CO19" s="92">
        <f t="shared" si="1"/>
        <v>5</v>
      </c>
      <c r="CP19" s="108">
        <v>0</v>
      </c>
      <c r="CQ19" s="181">
        <v>0</v>
      </c>
      <c r="CR19" s="110">
        <v>0</v>
      </c>
      <c r="CS19" s="174">
        <v>0</v>
      </c>
      <c r="CT19" s="107">
        <f t="shared" si="2"/>
        <v>0</v>
      </c>
      <c r="CU19" s="110">
        <f t="shared" si="3"/>
        <v>6</v>
      </c>
      <c r="CV19" s="111">
        <f t="shared" si="8"/>
        <v>6</v>
      </c>
      <c r="CW19" s="111">
        <f t="shared" si="4"/>
        <v>11</v>
      </c>
      <c r="CX19" s="113">
        <f t="shared" si="9"/>
        <v>0</v>
      </c>
      <c r="CY19" s="111">
        <f t="shared" si="10"/>
        <v>6</v>
      </c>
      <c r="CZ19" s="122">
        <f t="shared" si="11"/>
        <v>0</v>
      </c>
      <c r="DA19" s="123">
        <f t="shared" si="12"/>
        <v>0</v>
      </c>
      <c r="DB19" s="114">
        <f t="shared" si="13"/>
        <v>0</v>
      </c>
      <c r="DC19" s="114">
        <f t="shared" si="5"/>
        <v>0</v>
      </c>
      <c r="DD19" s="107">
        <f t="shared" si="14"/>
        <v>0</v>
      </c>
      <c r="DE19" s="111">
        <f>COUNTIF(C19:BK19,"Тс")</f>
        <v>0</v>
      </c>
      <c r="DF19" s="111">
        <f t="shared" si="15"/>
        <v>9</v>
      </c>
      <c r="DG19" s="111">
        <v>0</v>
      </c>
      <c r="DH19" s="107">
        <f t="shared" si="6"/>
        <v>6</v>
      </c>
      <c r="DI19" s="112">
        <f>COUNTIF(C19:BK19,"фт")</f>
        <v>0</v>
      </c>
      <c r="DJ19" s="126">
        <f>COUNTIF(C19:BK19,"лд")</f>
        <v>6</v>
      </c>
      <c r="DK19" s="111">
        <f t="shared" si="16"/>
        <v>5</v>
      </c>
      <c r="DL19" s="113">
        <f>COUNTIF(C19:BK19,"мм/")</f>
        <v>0</v>
      </c>
      <c r="DM19" s="113">
        <f>COUNTIF(C19:BK19,"/мм")</f>
        <v>0</v>
      </c>
      <c r="DN19" s="214">
        <f t="shared" si="17"/>
        <v>14</v>
      </c>
      <c r="DO19" s="454">
        <v>9</v>
      </c>
      <c r="DP19" s="111">
        <v>6</v>
      </c>
      <c r="DQ19" s="110">
        <v>0</v>
      </c>
      <c r="DR19" s="113">
        <f t="shared" si="7"/>
        <v>0</v>
      </c>
      <c r="DS19" s="115">
        <v>0</v>
      </c>
      <c r="DT19" s="116">
        <f t="shared" si="21"/>
        <v>0</v>
      </c>
      <c r="DU19" s="107">
        <v>0</v>
      </c>
      <c r="DV19" s="114">
        <v>0</v>
      </c>
      <c r="DW19" s="174">
        <v>0</v>
      </c>
      <c r="DX19" s="100"/>
    </row>
    <row r="20" spans="1:128" ht="15.75" thickBot="1">
      <c r="A20" s="502"/>
      <c r="B20" s="462" t="s">
        <v>3</v>
      </c>
      <c r="C20" s="380" t="s">
        <v>59</v>
      </c>
      <c r="D20" s="311" t="s">
        <v>51</v>
      </c>
      <c r="E20" s="311" t="s">
        <v>51</v>
      </c>
      <c r="F20" s="311" t="s">
        <v>51</v>
      </c>
      <c r="G20" s="311" t="s">
        <v>51</v>
      </c>
      <c r="H20" s="311" t="s">
        <v>51</v>
      </c>
      <c r="I20" s="331" t="s">
        <v>38</v>
      </c>
      <c r="J20" s="318" t="s">
        <v>48</v>
      </c>
      <c r="K20" s="331" t="s">
        <v>38</v>
      </c>
      <c r="L20" s="255" t="s">
        <v>58</v>
      </c>
      <c r="M20" s="271" t="s">
        <v>48</v>
      </c>
      <c r="N20" s="271" t="s">
        <v>48</v>
      </c>
      <c r="O20" s="271" t="s">
        <v>48</v>
      </c>
      <c r="P20" s="271" t="s">
        <v>48</v>
      </c>
      <c r="Q20" s="271" t="s">
        <v>48</v>
      </c>
      <c r="R20" s="271" t="s">
        <v>48</v>
      </c>
      <c r="S20" s="271" t="s">
        <v>48</v>
      </c>
      <c r="T20" s="271" t="s">
        <v>48</v>
      </c>
      <c r="U20" s="271" t="s">
        <v>48</v>
      </c>
      <c r="V20" s="271" t="s">
        <v>48</v>
      </c>
      <c r="W20" s="274" t="s">
        <v>45</v>
      </c>
      <c r="X20" s="274" t="s">
        <v>45</v>
      </c>
      <c r="Y20" s="316" t="s">
        <v>42</v>
      </c>
      <c r="Z20" s="255" t="s">
        <v>58</v>
      </c>
      <c r="AB20" s="311" t="s">
        <v>51</v>
      </c>
      <c r="AC20" s="274" t="s">
        <v>45</v>
      </c>
      <c r="AD20" s="281" t="s">
        <v>59</v>
      </c>
      <c r="AE20" s="292" t="s">
        <v>45</v>
      </c>
      <c r="AF20" s="274" t="s">
        <v>45</v>
      </c>
      <c r="AG20" s="345" t="s">
        <v>45</v>
      </c>
      <c r="AH20" s="316" t="s">
        <v>42</v>
      </c>
      <c r="AI20" s="316" t="s">
        <v>42</v>
      </c>
      <c r="AJ20" s="318" t="s">
        <v>48</v>
      </c>
      <c r="AK20" s="282" t="s">
        <v>40</v>
      </c>
      <c r="AL20" s="282" t="s">
        <v>40</v>
      </c>
      <c r="AM20" s="282" t="s">
        <v>40</v>
      </c>
      <c r="AN20" s="214" t="s">
        <v>58</v>
      </c>
      <c r="AO20" s="214" t="s">
        <v>58</v>
      </c>
      <c r="AP20" s="316" t="s">
        <v>42</v>
      </c>
      <c r="AQ20" s="281" t="s">
        <v>59</v>
      </c>
      <c r="AR20" s="281" t="s">
        <v>59</v>
      </c>
      <c r="AS20" s="281" t="s">
        <v>59</v>
      </c>
      <c r="AT20" s="281" t="s">
        <v>59</v>
      </c>
      <c r="AU20" s="352" t="s">
        <v>42</v>
      </c>
      <c r="AV20" s="282" t="s">
        <v>40</v>
      </c>
      <c r="AW20" s="282" t="s">
        <v>40</v>
      </c>
      <c r="AX20" s="282" t="s">
        <v>40</v>
      </c>
      <c r="AY20" s="224" t="s">
        <v>106</v>
      </c>
      <c r="AZ20" s="224" t="s">
        <v>106</v>
      </c>
      <c r="BA20" s="242" t="s">
        <v>106</v>
      </c>
      <c r="BB20" s="298" t="s">
        <v>106</v>
      </c>
      <c r="BC20" s="224" t="s">
        <v>106</v>
      </c>
      <c r="BD20" s="224" t="s">
        <v>106</v>
      </c>
      <c r="BE20" s="224" t="s">
        <v>107</v>
      </c>
      <c r="BF20" s="242" t="s">
        <v>107</v>
      </c>
      <c r="BG20" s="231" t="s">
        <v>107</v>
      </c>
      <c r="BH20" s="231" t="s">
        <v>107</v>
      </c>
      <c r="BI20" s="231" t="s">
        <v>107</v>
      </c>
      <c r="BJ20" s="249" t="s">
        <v>107</v>
      </c>
      <c r="BK20" s="470" t="s">
        <v>64</v>
      </c>
      <c r="BL20" s="229" t="s">
        <v>105</v>
      </c>
      <c r="BM20" s="230" t="s">
        <v>105</v>
      </c>
      <c r="BN20" s="230" t="s">
        <v>105</v>
      </c>
      <c r="BO20" s="230" t="s">
        <v>105</v>
      </c>
      <c r="BP20" s="230" t="s">
        <v>105</v>
      </c>
      <c r="BQ20" s="254" t="s">
        <v>61</v>
      </c>
      <c r="BR20" s="254" t="s">
        <v>61</v>
      </c>
      <c r="BS20" s="256" t="s">
        <v>61</v>
      </c>
      <c r="BT20" s="254" t="s">
        <v>61</v>
      </c>
      <c r="BU20" s="267" t="s">
        <v>58</v>
      </c>
      <c r="BV20" s="227" t="s">
        <v>104</v>
      </c>
      <c r="BW20" s="227" t="s">
        <v>104</v>
      </c>
      <c r="BX20" s="227" t="s">
        <v>104</v>
      </c>
      <c r="BY20" s="227" t="s">
        <v>104</v>
      </c>
      <c r="BZ20" s="227" t="s">
        <v>104</v>
      </c>
      <c r="CA20" s="257" t="s">
        <v>57</v>
      </c>
      <c r="CB20" s="257" t="s">
        <v>57</v>
      </c>
      <c r="CC20" s="224" t="s">
        <v>103</v>
      </c>
      <c r="CD20" s="224" t="s">
        <v>103</v>
      </c>
      <c r="CE20" s="224" t="s">
        <v>103</v>
      </c>
      <c r="CF20" s="224" t="s">
        <v>103</v>
      </c>
      <c r="CG20" s="3"/>
      <c r="CH20" s="256" t="s">
        <v>61</v>
      </c>
      <c r="CI20" s="254" t="s">
        <v>61</v>
      </c>
      <c r="CJ20" s="224" t="s">
        <v>103</v>
      </c>
      <c r="CK20" s="224" t="s">
        <v>103</v>
      </c>
      <c r="CL20" s="430" t="s">
        <v>61</v>
      </c>
      <c r="CM20" s="107">
        <f t="shared" si="0"/>
        <v>0</v>
      </c>
      <c r="CN20" s="92">
        <f>COUNTIF(C20:CF20,"пс")</f>
        <v>0</v>
      </c>
      <c r="CO20" s="92">
        <f t="shared" si="1"/>
        <v>2</v>
      </c>
      <c r="CP20" s="109">
        <v>0</v>
      </c>
      <c r="CQ20" s="187">
        <v>0</v>
      </c>
      <c r="CR20" s="110">
        <v>0</v>
      </c>
      <c r="CS20" s="174">
        <v>0</v>
      </c>
      <c r="CT20" s="107">
        <f t="shared" si="2"/>
        <v>6</v>
      </c>
      <c r="CU20" s="110">
        <f t="shared" si="3"/>
        <v>0</v>
      </c>
      <c r="CV20" s="111">
        <f t="shared" si="8"/>
        <v>6</v>
      </c>
      <c r="CW20" s="111">
        <f t="shared" si="4"/>
        <v>12</v>
      </c>
      <c r="CX20" s="113">
        <f t="shared" si="9"/>
        <v>0</v>
      </c>
      <c r="CY20" s="111">
        <f t="shared" si="10"/>
        <v>6</v>
      </c>
      <c r="CZ20" s="122">
        <f t="shared" si="11"/>
        <v>0</v>
      </c>
      <c r="DA20" s="123">
        <f t="shared" si="12"/>
        <v>6</v>
      </c>
      <c r="DB20" s="114">
        <f t="shared" si="13"/>
        <v>6</v>
      </c>
      <c r="DC20" s="114">
        <f t="shared" si="5"/>
        <v>0</v>
      </c>
      <c r="DD20" s="107">
        <f t="shared" si="14"/>
        <v>0</v>
      </c>
      <c r="DE20" s="111">
        <f t="shared" si="19"/>
        <v>0</v>
      </c>
      <c r="DF20" s="111">
        <f t="shared" si="15"/>
        <v>7</v>
      </c>
      <c r="DG20" s="111">
        <v>0</v>
      </c>
      <c r="DH20" s="107">
        <f t="shared" si="6"/>
        <v>6</v>
      </c>
      <c r="DI20" s="178">
        <f>COUNTIF(C20:CF20,"фт")</f>
        <v>0</v>
      </c>
      <c r="DJ20" s="126">
        <f>COUNTIF(C20:CF20,"лд")</f>
        <v>6</v>
      </c>
      <c r="DK20" s="111">
        <f t="shared" si="16"/>
        <v>5</v>
      </c>
      <c r="DL20" s="111">
        <f t="shared" si="20"/>
        <v>0</v>
      </c>
      <c r="DM20" s="111">
        <f>COUNTIF(C20:CF20,"/мм")</f>
        <v>0</v>
      </c>
      <c r="DN20" s="214">
        <f t="shared" si="17"/>
        <v>5</v>
      </c>
      <c r="DO20" s="451">
        <v>20</v>
      </c>
      <c r="DP20" s="111">
        <v>6</v>
      </c>
      <c r="DQ20" s="177">
        <v>0</v>
      </c>
      <c r="DR20" s="112">
        <f t="shared" si="7"/>
        <v>2</v>
      </c>
      <c r="DS20" s="190">
        <v>4</v>
      </c>
      <c r="DT20" s="116">
        <f t="shared" si="21"/>
        <v>5</v>
      </c>
      <c r="DU20" s="107">
        <v>6</v>
      </c>
      <c r="DV20" s="114">
        <v>0</v>
      </c>
      <c r="DW20" s="174">
        <v>0</v>
      </c>
      <c r="DX20" s="100"/>
    </row>
    <row r="21" spans="1:128" ht="16.5" thickBot="1">
      <c r="A21" s="502"/>
      <c r="B21" s="461" t="s">
        <v>33</v>
      </c>
      <c r="C21" s="486" t="s">
        <v>141</v>
      </c>
      <c r="D21" s="487"/>
      <c r="E21" s="487"/>
      <c r="F21" s="487"/>
      <c r="G21" s="487"/>
      <c r="H21" s="487"/>
      <c r="I21" s="487"/>
      <c r="J21" s="487"/>
      <c r="K21" s="487"/>
      <c r="L21" s="487"/>
      <c r="M21" s="487"/>
      <c r="N21" s="487"/>
      <c r="O21" s="487"/>
      <c r="P21" s="487"/>
      <c r="Q21" s="487"/>
      <c r="R21" s="487"/>
      <c r="S21" s="487"/>
      <c r="T21" s="487"/>
      <c r="U21" s="487"/>
      <c r="V21" s="487"/>
      <c r="W21" s="487"/>
      <c r="X21" s="487"/>
      <c r="Y21" s="487"/>
      <c r="Z21" s="487"/>
      <c r="AA21" s="487"/>
      <c r="AB21" s="487"/>
      <c r="AC21" s="487"/>
      <c r="AD21" s="488"/>
      <c r="AE21" s="365" t="s">
        <v>48</v>
      </c>
      <c r="AF21" s="365" t="s">
        <v>48</v>
      </c>
      <c r="AG21" s="365" t="s">
        <v>48</v>
      </c>
      <c r="AH21" s="365" t="s">
        <v>48</v>
      </c>
      <c r="AI21" s="331" t="s">
        <v>38</v>
      </c>
      <c r="AJ21" s="331" t="s">
        <v>38</v>
      </c>
      <c r="AK21" s="317" t="s">
        <v>40</v>
      </c>
      <c r="AL21" s="317" t="s">
        <v>40</v>
      </c>
      <c r="AM21" s="317" t="s">
        <v>40</v>
      </c>
      <c r="AN21" s="333" t="s">
        <v>48</v>
      </c>
      <c r="AO21" s="365" t="s">
        <v>48</v>
      </c>
      <c r="AP21" s="365" t="s">
        <v>48</v>
      </c>
      <c r="AQ21" s="333" t="s">
        <v>48</v>
      </c>
      <c r="AR21" s="228" t="s">
        <v>38</v>
      </c>
      <c r="AS21" s="228" t="s">
        <v>38</v>
      </c>
      <c r="AT21" s="333" t="s">
        <v>48</v>
      </c>
      <c r="AU21" s="333" t="s">
        <v>48</v>
      </c>
      <c r="AV21" s="282" t="s">
        <v>40</v>
      </c>
      <c r="AW21" s="317" t="s">
        <v>40</v>
      </c>
      <c r="AX21" s="317" t="s">
        <v>40</v>
      </c>
      <c r="AY21" s="362" t="s">
        <v>41</v>
      </c>
      <c r="AZ21" s="362" t="s">
        <v>41</v>
      </c>
      <c r="BA21" s="366" t="s">
        <v>41</v>
      </c>
      <c r="BB21" s="367" t="s">
        <v>41</v>
      </c>
      <c r="BC21" s="367" t="s">
        <v>41</v>
      </c>
      <c r="BD21" s="367" t="s">
        <v>41</v>
      </c>
      <c r="BE21" s="225" t="s">
        <v>39</v>
      </c>
      <c r="BF21" s="225" t="s">
        <v>39</v>
      </c>
      <c r="BG21" s="458" t="s">
        <v>42</v>
      </c>
      <c r="BH21" s="332" t="s">
        <v>42</v>
      </c>
      <c r="BI21" s="224" t="s">
        <v>39</v>
      </c>
      <c r="BJ21" s="253" t="s">
        <v>39</v>
      </c>
      <c r="BK21" s="466" t="s">
        <v>55</v>
      </c>
      <c r="BL21" s="265" t="s">
        <v>61</v>
      </c>
      <c r="BM21" s="254" t="s">
        <v>61</v>
      </c>
      <c r="BN21" s="254" t="s">
        <v>61</v>
      </c>
      <c r="BO21" s="254" t="s">
        <v>61</v>
      </c>
      <c r="BP21" s="254" t="s">
        <v>61</v>
      </c>
      <c r="BQ21" s="255" t="s">
        <v>56</v>
      </c>
      <c r="BR21" s="255" t="s">
        <v>56</v>
      </c>
      <c r="BS21" s="255" t="s">
        <v>56</v>
      </c>
      <c r="BT21" s="231" t="s">
        <v>43</v>
      </c>
      <c r="BU21" s="231" t="s">
        <v>43</v>
      </c>
      <c r="BV21" s="236" t="s">
        <v>104</v>
      </c>
      <c r="BW21" s="227" t="s">
        <v>104</v>
      </c>
      <c r="BX21" s="227" t="s">
        <v>104</v>
      </c>
      <c r="BY21" s="227" t="s">
        <v>104</v>
      </c>
      <c r="BZ21" s="227" t="s">
        <v>104</v>
      </c>
      <c r="CA21" s="257" t="s">
        <v>57</v>
      </c>
      <c r="CB21" s="257" t="s">
        <v>57</v>
      </c>
      <c r="CC21" s="256" t="s">
        <v>61</v>
      </c>
      <c r="CD21" s="256" t="s">
        <v>61</v>
      </c>
      <c r="CE21" s="254" t="s">
        <v>61</v>
      </c>
      <c r="CF21" s="254" t="s">
        <v>61</v>
      </c>
      <c r="CG21" s="255" t="s">
        <v>56</v>
      </c>
      <c r="CH21" s="231" t="s">
        <v>43</v>
      </c>
      <c r="CI21" s="231" t="s">
        <v>43</v>
      </c>
      <c r="CJ21" s="254" t="s">
        <v>61</v>
      </c>
      <c r="CK21" s="254" t="s">
        <v>61</v>
      </c>
      <c r="CL21" s="249" t="s">
        <v>43</v>
      </c>
      <c r="CM21" s="107">
        <f>COUNTIF(C21:CL21,"па")</f>
        <v>4</v>
      </c>
      <c r="CN21" s="92">
        <f>COUNTIF(C21:CF21,"пс")</f>
        <v>0</v>
      </c>
      <c r="CO21" s="92">
        <f aca="true" t="shared" si="22" ref="CO21:CO27">COUNTIF(C21:CN21,"мб")</f>
        <v>4</v>
      </c>
      <c r="CP21" s="176">
        <v>0</v>
      </c>
      <c r="CQ21" s="177">
        <v>0</v>
      </c>
      <c r="CR21" s="110">
        <v>0</v>
      </c>
      <c r="CS21" s="174">
        <v>0</v>
      </c>
      <c r="CT21" s="107">
        <f aca="true" t="shared" si="23" ref="CT21:CT27">COUNTIF(C21:CS21,"пф")</f>
        <v>6</v>
      </c>
      <c r="CU21" s="110">
        <f aca="true" t="shared" si="24" ref="CU21:CU27">COUNTIF(C21:CT21,"фа")</f>
        <v>6</v>
      </c>
      <c r="CV21" s="111">
        <f aca="true" t="shared" si="25" ref="CV21:CV27">COUNTIF(C21:CU21,"лд")</f>
        <v>0</v>
      </c>
      <c r="CW21" s="111">
        <f aca="true" t="shared" si="26" ref="CW21:CW27">COUNTIF(C21:CV21,"пр")</f>
        <v>10</v>
      </c>
      <c r="CX21" s="113">
        <f t="shared" si="9"/>
        <v>0</v>
      </c>
      <c r="CY21" s="111">
        <f aca="true" t="shared" si="27" ref="CY21:CY27">COUNTIF(C21:CX21,"ог")</f>
        <v>0</v>
      </c>
      <c r="CZ21" s="122">
        <f t="shared" si="11"/>
        <v>0</v>
      </c>
      <c r="DA21" s="123">
        <f t="shared" si="12"/>
        <v>0</v>
      </c>
      <c r="DB21" s="114">
        <f t="shared" si="13"/>
        <v>0</v>
      </c>
      <c r="DC21" s="114">
        <f aca="true" t="shared" si="28" ref="DC21:DC27">COUNTIF(C21:DB21,"па/фк")</f>
        <v>0</v>
      </c>
      <c r="DD21" s="107">
        <f aca="true" t="shared" si="29" ref="DD21:DD27">COUNTIF(C21:DC21,"ос")</f>
        <v>4</v>
      </c>
      <c r="DE21" s="111">
        <f>COUNTIF(C21:CF21,"Тс")</f>
        <v>2</v>
      </c>
      <c r="DF21" s="111">
        <f aca="true" t="shared" si="30" ref="DF21:DF27">COUNTIF(C21:DE21,"хс")</f>
        <v>11</v>
      </c>
      <c r="DG21" s="111">
        <v>0</v>
      </c>
      <c r="DH21" s="107">
        <f aca="true" t="shared" si="31" ref="DH21:DH27">COUNTIF(C21:DG21,"ох")</f>
        <v>0</v>
      </c>
      <c r="DI21" s="123">
        <f>COUNTIF(C21:CF21,"фт")</f>
        <v>0</v>
      </c>
      <c r="DJ21" s="126">
        <f>COUNTIF(C21:CF21,"лд")</f>
        <v>0</v>
      </c>
      <c r="DK21" s="111">
        <f>COUNTIF(C21:DJ21,"мм")</f>
        <v>2</v>
      </c>
      <c r="DL21" s="111">
        <f>COUNTIF(C21:CF21,"мм/")</f>
        <v>0</v>
      </c>
      <c r="DM21" s="111">
        <f>COUNTIF(C21:CF21,"/мм")</f>
        <v>0</v>
      </c>
      <c r="DN21" s="214">
        <f aca="true" t="shared" si="32" ref="DN21:DN27">COUNTIF(C21:DM21,"фк")</f>
        <v>0</v>
      </c>
      <c r="DO21" s="451">
        <v>11</v>
      </c>
      <c r="DP21" s="111">
        <v>6</v>
      </c>
      <c r="DQ21" s="177">
        <v>0</v>
      </c>
      <c r="DR21" s="123">
        <f>COUNTIF(C21:DQ21,"фл")</f>
        <v>2</v>
      </c>
      <c r="DS21" s="175">
        <v>4</v>
      </c>
      <c r="DT21" s="116">
        <f aca="true" t="shared" si="33" ref="DT21:DT27">COUNTIF(C21:DS21,"пфс")</f>
        <v>5</v>
      </c>
      <c r="DU21" s="107">
        <v>6</v>
      </c>
      <c r="DV21" s="114">
        <v>0</v>
      </c>
      <c r="DW21" s="174">
        <v>0</v>
      </c>
      <c r="DX21" s="100"/>
    </row>
    <row r="22" spans="1:128" ht="16.5" thickBot="1">
      <c r="A22" s="502"/>
      <c r="B22" s="461" t="s">
        <v>4</v>
      </c>
      <c r="C22" s="337" t="s">
        <v>40</v>
      </c>
      <c r="D22" s="288" t="s">
        <v>40</v>
      </c>
      <c r="E22" s="288" t="s">
        <v>40</v>
      </c>
      <c r="F22" s="288" t="s">
        <v>40</v>
      </c>
      <c r="H22" s="316" t="s">
        <v>42</v>
      </c>
      <c r="I22" s="325" t="s">
        <v>45</v>
      </c>
      <c r="J22" s="284" t="s">
        <v>59</v>
      </c>
      <c r="K22" s="273" t="s">
        <v>45</v>
      </c>
      <c r="L22" s="322" t="s">
        <v>51</v>
      </c>
      <c r="M22" s="332" t="s">
        <v>42</v>
      </c>
      <c r="N22" s="322" t="s">
        <v>51</v>
      </c>
      <c r="O22" s="332" t="s">
        <v>42</v>
      </c>
      <c r="P22" s="288" t="s">
        <v>40</v>
      </c>
      <c r="Q22" s="288" t="s">
        <v>40</v>
      </c>
      <c r="R22" s="284" t="s">
        <v>59</v>
      </c>
      <c r="S22" s="322" t="s">
        <v>51</v>
      </c>
      <c r="T22" s="284" t="s">
        <v>59</v>
      </c>
      <c r="U22" s="284" t="s">
        <v>59</v>
      </c>
      <c r="V22" s="284" t="s">
        <v>59</v>
      </c>
      <c r="W22" s="225" t="s">
        <v>39</v>
      </c>
      <c r="X22" s="225" t="s">
        <v>39</v>
      </c>
      <c r="Y22" s="225" t="s">
        <v>39</v>
      </c>
      <c r="Z22" s="225" t="s">
        <v>39</v>
      </c>
      <c r="AA22" s="225" t="s">
        <v>39</v>
      </c>
      <c r="AB22" s="273" t="s">
        <v>45</v>
      </c>
      <c r="AC22" s="322" t="s">
        <v>51</v>
      </c>
      <c r="AD22" s="273" t="s">
        <v>45</v>
      </c>
      <c r="AE22" s="533" t="s">
        <v>123</v>
      </c>
      <c r="AF22" s="510"/>
      <c r="AG22" s="510"/>
      <c r="AH22" s="510"/>
      <c r="AI22" s="510"/>
      <c r="AJ22" s="510"/>
      <c r="AK22" s="510"/>
      <c r="AL22" s="510"/>
      <c r="AM22" s="510"/>
      <c r="AN22" s="510"/>
      <c r="AO22" s="510"/>
      <c r="AP22" s="510"/>
      <c r="AQ22" s="510"/>
      <c r="AR22" s="510"/>
      <c r="AS22" s="510"/>
      <c r="AT22" s="510"/>
      <c r="AU22" s="510"/>
      <c r="AV22" s="510"/>
      <c r="AW22" s="510"/>
      <c r="AX22" s="510"/>
      <c r="AY22" s="510"/>
      <c r="AZ22" s="510"/>
      <c r="BA22" s="510"/>
      <c r="BB22" s="510"/>
      <c r="BC22" s="510"/>
      <c r="BD22" s="510"/>
      <c r="BE22" s="510"/>
      <c r="BF22" s="510"/>
      <c r="BG22" s="377" t="s">
        <v>38</v>
      </c>
      <c r="BH22" s="356" t="s">
        <v>38</v>
      </c>
      <c r="BI22" s="316" t="s">
        <v>42</v>
      </c>
      <c r="BJ22" s="332" t="s">
        <v>42</v>
      </c>
      <c r="BK22" s="220"/>
      <c r="BL22" s="12"/>
      <c r="BM22" s="257" t="s">
        <v>57</v>
      </c>
      <c r="BN22" s="257" t="s">
        <v>57</v>
      </c>
      <c r="BO22" s="4"/>
      <c r="BP22" s="4"/>
      <c r="BQ22" s="413" t="s">
        <v>56</v>
      </c>
      <c r="BR22" s="413" t="s">
        <v>56</v>
      </c>
      <c r="BS22" s="413" t="s">
        <v>56</v>
      </c>
      <c r="BT22" s="232" t="s">
        <v>43</v>
      </c>
      <c r="BU22" s="232" t="s">
        <v>43</v>
      </c>
      <c r="BV22" s="237" t="s">
        <v>104</v>
      </c>
      <c r="BW22" s="228" t="s">
        <v>104</v>
      </c>
      <c r="BX22" s="228" t="s">
        <v>104</v>
      </c>
      <c r="BY22" s="228" t="s">
        <v>104</v>
      </c>
      <c r="BZ22" s="308" t="s">
        <v>104</v>
      </c>
      <c r="CA22" s="4"/>
      <c r="CB22" s="4"/>
      <c r="CC22" s="4"/>
      <c r="CD22" s="102"/>
      <c r="CE22" s="257" t="s">
        <v>57</v>
      </c>
      <c r="CF22" s="257" t="s">
        <v>57</v>
      </c>
      <c r="CG22" s="214" t="s">
        <v>56</v>
      </c>
      <c r="CH22" s="232" t="s">
        <v>43</v>
      </c>
      <c r="CI22" s="232" t="s">
        <v>43</v>
      </c>
      <c r="CJ22" s="4"/>
      <c r="CK22" s="4"/>
      <c r="CL22" s="250" t="s">
        <v>43</v>
      </c>
      <c r="CM22" s="107">
        <f aca="true" t="shared" si="34" ref="CM22:CM33">COUNTIF(C22:CL22,"па")</f>
        <v>5</v>
      </c>
      <c r="CN22" s="92">
        <f>COUNTIF(C22:CL22,"пс")</f>
        <v>0</v>
      </c>
      <c r="CO22" s="92">
        <f t="shared" si="22"/>
        <v>2</v>
      </c>
      <c r="CP22" s="176">
        <v>0</v>
      </c>
      <c r="CQ22" s="181">
        <v>0</v>
      </c>
      <c r="CR22" s="110">
        <v>0</v>
      </c>
      <c r="CS22" s="174">
        <v>0</v>
      </c>
      <c r="CT22" s="107">
        <f t="shared" si="23"/>
        <v>6</v>
      </c>
      <c r="CU22" s="110">
        <f t="shared" si="24"/>
        <v>0</v>
      </c>
      <c r="CV22" s="111">
        <f t="shared" si="25"/>
        <v>5</v>
      </c>
      <c r="CW22" s="111">
        <f t="shared" si="26"/>
        <v>0</v>
      </c>
      <c r="CX22" s="113">
        <f t="shared" si="9"/>
        <v>0</v>
      </c>
      <c r="CY22" s="111">
        <f t="shared" si="27"/>
        <v>4</v>
      </c>
      <c r="CZ22" s="122">
        <f t="shared" si="11"/>
        <v>0</v>
      </c>
      <c r="DA22" s="123">
        <f t="shared" si="12"/>
        <v>0</v>
      </c>
      <c r="DB22" s="114">
        <f t="shared" si="13"/>
        <v>0</v>
      </c>
      <c r="DC22" s="114">
        <f t="shared" si="28"/>
        <v>0</v>
      </c>
      <c r="DD22" s="107">
        <f t="shared" si="29"/>
        <v>4</v>
      </c>
      <c r="DE22" s="111">
        <f>COUNTIF(C22:CL22,"Тс")</f>
        <v>5</v>
      </c>
      <c r="DF22" s="111">
        <f t="shared" si="30"/>
        <v>0</v>
      </c>
      <c r="DG22" s="111">
        <v>0</v>
      </c>
      <c r="DH22" s="107">
        <f t="shared" si="31"/>
        <v>4</v>
      </c>
      <c r="DI22" s="112">
        <f>COUNTIF(C22:CL22,"фт")</f>
        <v>0</v>
      </c>
      <c r="DJ22" s="126">
        <f>COUNTIF(C22:CL22,"лд")</f>
        <v>5</v>
      </c>
      <c r="DK22" s="111">
        <f t="shared" si="16"/>
        <v>5</v>
      </c>
      <c r="DL22" s="111">
        <f>COUNTIF(C22:CL22,"мм/")</f>
        <v>0</v>
      </c>
      <c r="DM22" s="111">
        <f>COUNTIF(C22:CL22,"/мм")</f>
        <v>0</v>
      </c>
      <c r="DN22" s="214">
        <f t="shared" si="32"/>
        <v>0</v>
      </c>
      <c r="DO22" s="451">
        <v>20</v>
      </c>
      <c r="DP22" s="111">
        <v>6</v>
      </c>
      <c r="DQ22" s="177">
        <v>0</v>
      </c>
      <c r="DR22" s="112">
        <f t="shared" si="7"/>
        <v>4</v>
      </c>
      <c r="DS22" s="190">
        <v>4</v>
      </c>
      <c r="DT22" s="116">
        <f t="shared" si="33"/>
        <v>5</v>
      </c>
      <c r="DU22" s="107">
        <v>0</v>
      </c>
      <c r="DV22" s="114">
        <v>0</v>
      </c>
      <c r="DW22" s="174">
        <v>0</v>
      </c>
      <c r="DX22" s="100"/>
    </row>
    <row r="23" spans="1:128" ht="18.75" thickBot="1">
      <c r="A23" s="129"/>
      <c r="B23" s="217" t="s">
        <v>36</v>
      </c>
      <c r="C23" s="303" t="s">
        <v>40</v>
      </c>
      <c r="D23" s="283" t="s">
        <v>40</v>
      </c>
      <c r="E23" s="283" t="s">
        <v>40</v>
      </c>
      <c r="F23" s="283" t="s">
        <v>40</v>
      </c>
      <c r="G23" s="9"/>
      <c r="H23" s="223"/>
      <c r="I23" s="274" t="s">
        <v>45</v>
      </c>
      <c r="J23" s="285" t="s">
        <v>59</v>
      </c>
      <c r="K23" s="274" t="s">
        <v>45</v>
      </c>
      <c r="L23" s="319" t="s">
        <v>51</v>
      </c>
      <c r="M23" s="9"/>
      <c r="N23" s="319" t="s">
        <v>51</v>
      </c>
      <c r="O23" s="9"/>
      <c r="P23" s="283" t="s">
        <v>40</v>
      </c>
      <c r="Q23" s="283" t="s">
        <v>40</v>
      </c>
      <c r="R23" s="285" t="s">
        <v>59</v>
      </c>
      <c r="S23" s="319" t="s">
        <v>51</v>
      </c>
      <c r="T23" s="285" t="s">
        <v>59</v>
      </c>
      <c r="U23" s="285" t="s">
        <v>59</v>
      </c>
      <c r="V23" s="285" t="s">
        <v>59</v>
      </c>
      <c r="W23" s="276" t="s">
        <v>109</v>
      </c>
      <c r="X23" s="276" t="s">
        <v>109</v>
      </c>
      <c r="Y23" s="276" t="s">
        <v>109</v>
      </c>
      <c r="Z23" s="276" t="s">
        <v>109</v>
      </c>
      <c r="AA23" s="276" t="s">
        <v>109</v>
      </c>
      <c r="AB23" s="274" t="s">
        <v>45</v>
      </c>
      <c r="AC23" s="319" t="s">
        <v>51</v>
      </c>
      <c r="AD23" s="274" t="s">
        <v>45</v>
      </c>
      <c r="AE23" s="339"/>
      <c r="AF23" s="335"/>
      <c r="AG23" s="335"/>
      <c r="AH23" s="335"/>
      <c r="AI23" s="223"/>
      <c r="AJ23" s="335"/>
      <c r="AK23" s="335"/>
      <c r="AL23" s="335"/>
      <c r="AM23" s="335"/>
      <c r="AN23" s="335"/>
      <c r="AO23" s="335"/>
      <c r="AP23" s="335"/>
      <c r="AQ23" s="9"/>
      <c r="AR23" s="335"/>
      <c r="AS23" s="335"/>
      <c r="AT23" s="335"/>
      <c r="AU23" s="335"/>
      <c r="AV23" s="335"/>
      <c r="AW23" s="335"/>
      <c r="AX23" s="223"/>
      <c r="AY23" s="335"/>
      <c r="AZ23" s="335"/>
      <c r="BA23" s="350"/>
      <c r="BB23" s="400"/>
      <c r="BC23" s="401"/>
      <c r="BD23" s="401"/>
      <c r="BE23" s="401"/>
      <c r="BF23" s="402"/>
      <c r="BG23" s="492" t="s">
        <v>132</v>
      </c>
      <c r="BH23" s="493"/>
      <c r="BI23" s="494"/>
      <c r="BJ23" s="495"/>
      <c r="BK23" s="221"/>
      <c r="BL23" s="405"/>
      <c r="BM23" s="258" t="s">
        <v>57</v>
      </c>
      <c r="BN23" s="258" t="s">
        <v>57</v>
      </c>
      <c r="BO23" s="438"/>
      <c r="BP23" s="438"/>
      <c r="BQ23" s="438"/>
      <c r="BR23" s="438"/>
      <c r="BS23" s="438"/>
      <c r="BT23" s="233" t="s">
        <v>43</v>
      </c>
      <c r="BU23" s="233" t="s">
        <v>43</v>
      </c>
      <c r="BV23" s="437"/>
      <c r="BW23" s="437"/>
      <c r="BX23" s="437"/>
      <c r="BY23" s="437"/>
      <c r="BZ23" s="437"/>
      <c r="CA23" s="437"/>
      <c r="CB23" s="437"/>
      <c r="CC23" s="437"/>
      <c r="CD23" s="437"/>
      <c r="CE23" s="258" t="s">
        <v>57</v>
      </c>
      <c r="CF23" s="258" t="s">
        <v>57</v>
      </c>
      <c r="CG23" s="9"/>
      <c r="CH23" s="233" t="s">
        <v>43</v>
      </c>
      <c r="CI23" s="233" t="s">
        <v>43</v>
      </c>
      <c r="CJ23" s="438"/>
      <c r="CK23" s="438"/>
      <c r="CL23" s="251" t="s">
        <v>43</v>
      </c>
      <c r="CM23" s="107">
        <f t="shared" si="34"/>
        <v>0</v>
      </c>
      <c r="CN23" s="182">
        <f>COUNTIF(C23:CF23,"пс")</f>
        <v>0</v>
      </c>
      <c r="CO23" s="92">
        <f t="shared" si="22"/>
        <v>0</v>
      </c>
      <c r="CP23" s="188">
        <v>0</v>
      </c>
      <c r="CQ23" s="183">
        <v>0</v>
      </c>
      <c r="CR23" s="110">
        <v>0</v>
      </c>
      <c r="CS23" s="189">
        <v>0</v>
      </c>
      <c r="CT23" s="107">
        <f t="shared" si="23"/>
        <v>6</v>
      </c>
      <c r="CU23" s="110">
        <f t="shared" si="24"/>
        <v>0</v>
      </c>
      <c r="CV23" s="111">
        <f t="shared" si="25"/>
        <v>5</v>
      </c>
      <c r="CW23" s="111">
        <f t="shared" si="26"/>
        <v>0</v>
      </c>
      <c r="CX23" s="113">
        <f t="shared" si="9"/>
        <v>5</v>
      </c>
      <c r="CY23" s="111">
        <f t="shared" si="27"/>
        <v>4</v>
      </c>
      <c r="CZ23" s="122">
        <f t="shared" si="11"/>
        <v>0</v>
      </c>
      <c r="DA23" s="123">
        <f t="shared" si="12"/>
        <v>0</v>
      </c>
      <c r="DB23" s="114">
        <f t="shared" si="13"/>
        <v>0</v>
      </c>
      <c r="DC23" s="114">
        <f t="shared" si="28"/>
        <v>0</v>
      </c>
      <c r="DD23" s="107">
        <f t="shared" si="29"/>
        <v>0</v>
      </c>
      <c r="DE23" s="185">
        <f>COUNTIF(C23:CF23,"Тс")</f>
        <v>2</v>
      </c>
      <c r="DF23" s="111">
        <f t="shared" si="30"/>
        <v>0</v>
      </c>
      <c r="DG23" s="185">
        <v>0</v>
      </c>
      <c r="DH23" s="107">
        <f t="shared" si="31"/>
        <v>4</v>
      </c>
      <c r="DI23" s="186">
        <f>COUNTIF(C23:CF23,"фт")</f>
        <v>0</v>
      </c>
      <c r="DJ23" s="126">
        <f>COUNTIF(C23:CF23,"лд")</f>
        <v>5</v>
      </c>
      <c r="DK23" s="111">
        <f t="shared" si="16"/>
        <v>0</v>
      </c>
      <c r="DL23" s="186">
        <f>COUNTIF(C23:CF23,"мм/")</f>
        <v>0</v>
      </c>
      <c r="DM23" s="186">
        <f>COUNTIF(C23:CF23,"/мм")</f>
        <v>0</v>
      </c>
      <c r="DN23" s="214">
        <f t="shared" si="32"/>
        <v>0</v>
      </c>
      <c r="DO23" s="453"/>
      <c r="DP23" s="111">
        <v>0</v>
      </c>
      <c r="DQ23" s="183">
        <v>0</v>
      </c>
      <c r="DR23" s="186">
        <f t="shared" si="7"/>
        <v>4</v>
      </c>
      <c r="DS23" s="191">
        <v>0</v>
      </c>
      <c r="DT23" s="116">
        <f t="shared" si="33"/>
        <v>0</v>
      </c>
      <c r="DU23" s="107">
        <v>0</v>
      </c>
      <c r="DV23" s="114">
        <v>0</v>
      </c>
      <c r="DW23" s="174">
        <v>0</v>
      </c>
      <c r="DX23" s="100"/>
    </row>
    <row r="24" spans="1:128" ht="15.75" thickBot="1">
      <c r="A24" s="503" t="s">
        <v>9</v>
      </c>
      <c r="B24" s="459" t="s">
        <v>2</v>
      </c>
      <c r="C24" s="392" t="s">
        <v>58</v>
      </c>
      <c r="D24" s="325" t="s">
        <v>45</v>
      </c>
      <c r="E24" s="391" t="s">
        <v>42</v>
      </c>
      <c r="F24" s="325" t="s">
        <v>45</v>
      </c>
      <c r="G24" s="288" t="s">
        <v>40</v>
      </c>
      <c r="H24" s="215" t="s">
        <v>58</v>
      </c>
      <c r="I24" s="326" t="s">
        <v>51</v>
      </c>
      <c r="J24" s="326" t="s">
        <v>51</v>
      </c>
      <c r="K24" s="326" t="s">
        <v>51</v>
      </c>
      <c r="L24" s="318" t="s">
        <v>48</v>
      </c>
      <c r="M24" s="296" t="s">
        <v>39</v>
      </c>
      <c r="N24" s="296" t="s">
        <v>39</v>
      </c>
      <c r="O24" s="296" t="s">
        <v>39</v>
      </c>
      <c r="P24" s="296" t="s">
        <v>39</v>
      </c>
      <c r="Q24" s="296" t="s">
        <v>39</v>
      </c>
      <c r="R24" s="275" t="s">
        <v>41</v>
      </c>
      <c r="S24" s="275" t="s">
        <v>41</v>
      </c>
      <c r="T24" s="275" t="s">
        <v>41</v>
      </c>
      <c r="U24" s="275" t="s">
        <v>41</v>
      </c>
      <c r="V24" s="275" t="s">
        <v>41</v>
      </c>
      <c r="W24" s="393" t="s">
        <v>40</v>
      </c>
      <c r="X24" s="393" t="s">
        <v>40</v>
      </c>
      <c r="Y24" s="393" t="s">
        <v>40</v>
      </c>
      <c r="Z24" s="393" t="s">
        <v>40</v>
      </c>
      <c r="AA24" s="393" t="s">
        <v>40</v>
      </c>
      <c r="AB24" s="297" t="s">
        <v>59</v>
      </c>
      <c r="AC24" s="297" t="s">
        <v>59</v>
      </c>
      <c r="AD24" s="288" t="s">
        <v>40</v>
      </c>
      <c r="AE24" s="293" t="s">
        <v>59</v>
      </c>
      <c r="AF24" s="281" t="s">
        <v>59</v>
      </c>
      <c r="AG24" s="215" t="s">
        <v>58</v>
      </c>
      <c r="AH24" s="273" t="s">
        <v>45</v>
      </c>
      <c r="AI24" s="216"/>
      <c r="AJ24" s="273" t="s">
        <v>45</v>
      </c>
      <c r="AK24" s="273" t="s">
        <v>45</v>
      </c>
      <c r="AL24" s="407" t="s">
        <v>45</v>
      </c>
      <c r="AM24" s="255" t="s">
        <v>58</v>
      </c>
      <c r="AN24" s="273" t="s">
        <v>45</v>
      </c>
      <c r="AO24" s="273" t="s">
        <v>45</v>
      </c>
      <c r="AP24" s="255" t="s">
        <v>58</v>
      </c>
      <c r="AQ24" s="322" t="s">
        <v>51</v>
      </c>
      <c r="AR24" s="311" t="s">
        <v>51</v>
      </c>
      <c r="AS24" s="5"/>
      <c r="AT24" s="225" t="s">
        <v>39</v>
      </c>
      <c r="AU24" s="239" t="s">
        <v>41</v>
      </c>
      <c r="AV24" s="273" t="s">
        <v>45</v>
      </c>
      <c r="AW24" s="332" t="s">
        <v>42</v>
      </c>
      <c r="AX24" s="272" t="s">
        <v>48</v>
      </c>
      <c r="AY24" s="284" t="s">
        <v>59</v>
      </c>
      <c r="AZ24" s="5"/>
      <c r="BA24" s="355" t="s">
        <v>48</v>
      </c>
      <c r="BB24" s="271" t="s">
        <v>138</v>
      </c>
      <c r="BC24" s="271" t="s">
        <v>138</v>
      </c>
      <c r="BD24" s="271" t="s">
        <v>138</v>
      </c>
      <c r="BE24" s="271" t="s">
        <v>138</v>
      </c>
      <c r="BF24" s="271" t="s">
        <v>138</v>
      </c>
      <c r="BG24" s="281" t="s">
        <v>59</v>
      </c>
      <c r="BH24" s="322" t="s">
        <v>51</v>
      </c>
      <c r="BI24" s="331" t="s">
        <v>38</v>
      </c>
      <c r="BJ24" s="378" t="s">
        <v>38</v>
      </c>
      <c r="BK24" s="478" t="s">
        <v>71</v>
      </c>
      <c r="BL24" s="266" t="s">
        <v>56</v>
      </c>
      <c r="BM24" s="214" t="s">
        <v>56</v>
      </c>
      <c r="BN24" s="214" t="s">
        <v>56</v>
      </c>
      <c r="BO24" s="214" t="s">
        <v>56</v>
      </c>
      <c r="BP24" s="214" t="s">
        <v>56</v>
      </c>
      <c r="BQ24" s="235" t="s">
        <v>104</v>
      </c>
      <c r="BR24" s="226" t="s">
        <v>104</v>
      </c>
      <c r="BS24" s="226" t="s">
        <v>104</v>
      </c>
      <c r="BT24" s="226" t="s">
        <v>104</v>
      </c>
      <c r="BU24" s="226" t="s">
        <v>104</v>
      </c>
      <c r="BV24" s="225" t="s">
        <v>103</v>
      </c>
      <c r="BW24" s="225" t="s">
        <v>103</v>
      </c>
      <c r="BX24" s="240" t="s">
        <v>105</v>
      </c>
      <c r="BY24" s="241" t="s">
        <v>105</v>
      </c>
      <c r="BZ24" s="241" t="s">
        <v>105</v>
      </c>
      <c r="CA24" s="241" t="s">
        <v>105</v>
      </c>
      <c r="CB24" s="241" t="s">
        <v>105</v>
      </c>
      <c r="CC24" s="429" t="s">
        <v>58</v>
      </c>
      <c r="CD24" s="429" t="s">
        <v>58</v>
      </c>
      <c r="CE24" s="239" t="s">
        <v>43</v>
      </c>
      <c r="CF24" s="239" t="s">
        <v>43</v>
      </c>
      <c r="CG24" s="225" t="s">
        <v>103</v>
      </c>
      <c r="CH24" s="225" t="s">
        <v>103</v>
      </c>
      <c r="CI24" s="225" t="s">
        <v>103</v>
      </c>
      <c r="CJ24" s="429" t="s">
        <v>58</v>
      </c>
      <c r="CK24" s="429" t="s">
        <v>58</v>
      </c>
      <c r="CL24" s="252" t="s">
        <v>103</v>
      </c>
      <c r="CM24" s="107">
        <f t="shared" si="34"/>
        <v>6</v>
      </c>
      <c r="CN24" s="92">
        <f>COUNTIF(C24:CE24,"пс")</f>
        <v>0</v>
      </c>
      <c r="CO24" s="92">
        <f t="shared" si="22"/>
        <v>2</v>
      </c>
      <c r="CP24" s="109">
        <v>0</v>
      </c>
      <c r="CQ24" s="107">
        <v>0</v>
      </c>
      <c r="CR24" s="110">
        <v>0</v>
      </c>
      <c r="CS24" s="174">
        <v>0</v>
      </c>
      <c r="CT24" s="107">
        <f t="shared" si="23"/>
        <v>7</v>
      </c>
      <c r="CU24" s="110">
        <f t="shared" si="24"/>
        <v>6</v>
      </c>
      <c r="CV24" s="111">
        <f t="shared" si="25"/>
        <v>6</v>
      </c>
      <c r="CW24" s="111">
        <f t="shared" si="26"/>
        <v>3</v>
      </c>
      <c r="CX24" s="113">
        <f t="shared" si="9"/>
        <v>0</v>
      </c>
      <c r="CY24" s="111">
        <f t="shared" si="27"/>
        <v>6</v>
      </c>
      <c r="CZ24" s="122">
        <f t="shared" si="11"/>
        <v>0</v>
      </c>
      <c r="DA24" s="123">
        <f t="shared" si="12"/>
        <v>0</v>
      </c>
      <c r="DB24" s="114">
        <f t="shared" si="13"/>
        <v>0</v>
      </c>
      <c r="DC24" s="114">
        <f t="shared" si="28"/>
        <v>0</v>
      </c>
      <c r="DD24" s="107">
        <f t="shared" si="29"/>
        <v>5</v>
      </c>
      <c r="DE24" s="111">
        <f>COUNTIF(C24:CE24,"Тс")</f>
        <v>1</v>
      </c>
      <c r="DF24" s="111">
        <f t="shared" si="30"/>
        <v>0</v>
      </c>
      <c r="DG24" s="111">
        <v>0</v>
      </c>
      <c r="DH24" s="107">
        <f t="shared" si="31"/>
        <v>9</v>
      </c>
      <c r="DI24" s="112">
        <f>COUNTIF(C24:CE24,"фт")</f>
        <v>0</v>
      </c>
      <c r="DJ24" s="126">
        <f>COUNTIF(C24:CE24,"лд")</f>
        <v>6</v>
      </c>
      <c r="DK24" s="111">
        <f>COUNTIF(C24:DJ24,"мм")</f>
        <v>2</v>
      </c>
      <c r="DL24" s="111">
        <f>COUNTIF(C24:CE24,"мм/")</f>
        <v>0</v>
      </c>
      <c r="DM24" s="111">
        <f>COUNTIF(C24:CE24,"/мм")</f>
        <v>0</v>
      </c>
      <c r="DN24" s="214">
        <f t="shared" si="32"/>
        <v>9</v>
      </c>
      <c r="DO24" s="454">
        <v>13</v>
      </c>
      <c r="DP24" s="111">
        <v>0</v>
      </c>
      <c r="DQ24" s="181">
        <v>0</v>
      </c>
      <c r="DR24" s="114">
        <f t="shared" si="7"/>
        <v>0</v>
      </c>
      <c r="DS24" s="148">
        <v>2</v>
      </c>
      <c r="DT24" s="116">
        <f t="shared" si="33"/>
        <v>5</v>
      </c>
      <c r="DU24" s="107">
        <v>6</v>
      </c>
      <c r="DV24" s="114">
        <v>0</v>
      </c>
      <c r="DW24" s="174">
        <v>0</v>
      </c>
      <c r="DX24" s="100"/>
    </row>
    <row r="25" spans="1:128" ht="15.75" thickBot="1">
      <c r="A25" s="502"/>
      <c r="B25" s="461" t="s">
        <v>3</v>
      </c>
      <c r="C25" s="318" t="s">
        <v>48</v>
      </c>
      <c r="D25" s="274" t="s">
        <v>45</v>
      </c>
      <c r="E25" s="318" t="s">
        <v>48</v>
      </c>
      <c r="F25" s="274" t="s">
        <v>45</v>
      </c>
      <c r="G25" s="282" t="s">
        <v>40</v>
      </c>
      <c r="H25" s="133"/>
      <c r="I25" s="323" t="s">
        <v>51</v>
      </c>
      <c r="J25" s="323" t="s">
        <v>51</v>
      </c>
      <c r="K25" s="311" t="s">
        <v>51</v>
      </c>
      <c r="M25" s="224" t="s">
        <v>106</v>
      </c>
      <c r="N25" s="224" t="s">
        <v>106</v>
      </c>
      <c r="O25" s="224" t="s">
        <v>106</v>
      </c>
      <c r="P25" s="224" t="s">
        <v>106</v>
      </c>
      <c r="Q25" s="224" t="s">
        <v>106</v>
      </c>
      <c r="R25" s="231" t="s">
        <v>107</v>
      </c>
      <c r="S25" s="231" t="s">
        <v>107</v>
      </c>
      <c r="T25" s="231" t="s">
        <v>107</v>
      </c>
      <c r="U25" s="231" t="s">
        <v>107</v>
      </c>
      <c r="V25" s="231" t="s">
        <v>107</v>
      </c>
      <c r="W25" s="282" t="s">
        <v>40</v>
      </c>
      <c r="X25" s="282" t="s">
        <v>40</v>
      </c>
      <c r="Y25" s="282" t="s">
        <v>40</v>
      </c>
      <c r="Z25" s="282" t="s">
        <v>40</v>
      </c>
      <c r="AA25" s="282" t="s">
        <v>40</v>
      </c>
      <c r="AB25" s="281" t="s">
        <v>59</v>
      </c>
      <c r="AC25" s="281" t="s">
        <v>59</v>
      </c>
      <c r="AD25" s="282" t="s">
        <v>40</v>
      </c>
      <c r="AE25" s="361" t="s">
        <v>59</v>
      </c>
      <c r="AF25" s="324" t="s">
        <v>59</v>
      </c>
      <c r="AH25" s="345" t="s">
        <v>45</v>
      </c>
      <c r="AI25" s="333" t="s">
        <v>48</v>
      </c>
      <c r="AJ25" s="345" t="s">
        <v>45</v>
      </c>
      <c r="AK25" s="345" t="s">
        <v>45</v>
      </c>
      <c r="AL25" s="407" t="s">
        <v>45</v>
      </c>
      <c r="AN25" s="345" t="s">
        <v>45</v>
      </c>
      <c r="AO25" s="345" t="s">
        <v>45</v>
      </c>
      <c r="AP25" s="123"/>
      <c r="AQ25" s="323" t="s">
        <v>51</v>
      </c>
      <c r="AR25" s="323" t="s">
        <v>51</v>
      </c>
      <c r="AS25" s="318" t="s">
        <v>48</v>
      </c>
      <c r="AT25" s="224" t="s">
        <v>109</v>
      </c>
      <c r="AU25" s="362" t="s">
        <v>108</v>
      </c>
      <c r="AV25" s="345" t="s">
        <v>45</v>
      </c>
      <c r="AW25" s="214" t="s">
        <v>58</v>
      </c>
      <c r="AX25" s="343" t="s">
        <v>48</v>
      </c>
      <c r="AY25" s="281" t="s">
        <v>59</v>
      </c>
      <c r="BA25" s="363" t="s">
        <v>48</v>
      </c>
      <c r="BB25" s="271" t="s">
        <v>139</v>
      </c>
      <c r="BC25" s="271" t="s">
        <v>139</v>
      </c>
      <c r="BD25" s="271" t="s">
        <v>139</v>
      </c>
      <c r="BE25" s="271" t="s">
        <v>139</v>
      </c>
      <c r="BF25" s="271" t="s">
        <v>139</v>
      </c>
      <c r="BG25" s="281" t="s">
        <v>59</v>
      </c>
      <c r="BH25" s="311" t="s">
        <v>51</v>
      </c>
      <c r="BI25" s="4"/>
      <c r="BJ25" s="255" t="s">
        <v>58</v>
      </c>
      <c r="BK25" s="478" t="s">
        <v>71</v>
      </c>
      <c r="BL25" s="266" t="s">
        <v>56</v>
      </c>
      <c r="BM25" s="214" t="s">
        <v>56</v>
      </c>
      <c r="BN25" s="214" t="s">
        <v>56</v>
      </c>
      <c r="BO25" s="214" t="s">
        <v>56</v>
      </c>
      <c r="BP25" s="214" t="s">
        <v>56</v>
      </c>
      <c r="BQ25" s="236" t="s">
        <v>104</v>
      </c>
      <c r="BR25" s="227" t="s">
        <v>104</v>
      </c>
      <c r="BS25" s="227" t="s">
        <v>104</v>
      </c>
      <c r="BT25" s="227" t="s">
        <v>104</v>
      </c>
      <c r="BU25" s="227" t="s">
        <v>104</v>
      </c>
      <c r="BV25" s="224" t="s">
        <v>103</v>
      </c>
      <c r="BW25" s="224" t="s">
        <v>103</v>
      </c>
      <c r="BX25" s="234" t="s">
        <v>105</v>
      </c>
      <c r="BY25" s="230" t="s">
        <v>105</v>
      </c>
      <c r="BZ25" s="230" t="s">
        <v>105</v>
      </c>
      <c r="CA25" s="230" t="s">
        <v>105</v>
      </c>
      <c r="CB25" s="230" t="s">
        <v>105</v>
      </c>
      <c r="CC25" s="4"/>
      <c r="CD25" s="4"/>
      <c r="CE25" s="232" t="s">
        <v>43</v>
      </c>
      <c r="CF25" s="232" t="s">
        <v>43</v>
      </c>
      <c r="CG25" s="224" t="s">
        <v>103</v>
      </c>
      <c r="CH25" s="224" t="s">
        <v>103</v>
      </c>
      <c r="CI25" s="224" t="s">
        <v>103</v>
      </c>
      <c r="CJ25" s="4"/>
      <c r="CK25" s="4"/>
      <c r="CL25" s="253" t="s">
        <v>103</v>
      </c>
      <c r="CM25" s="107">
        <f>COUNTIF(C25:CL25,"па")</f>
        <v>0</v>
      </c>
      <c r="CN25" s="92">
        <f>COUNTIF(C25:CE25,"пс")</f>
        <v>0</v>
      </c>
      <c r="CO25" s="92">
        <f t="shared" si="22"/>
        <v>0</v>
      </c>
      <c r="CP25" s="180">
        <v>0</v>
      </c>
      <c r="CQ25" s="187">
        <v>0</v>
      </c>
      <c r="CR25" s="110">
        <v>0</v>
      </c>
      <c r="CS25" s="174">
        <v>0</v>
      </c>
      <c r="CT25" s="107">
        <f t="shared" si="23"/>
        <v>7</v>
      </c>
      <c r="CU25" s="110">
        <f t="shared" si="24"/>
        <v>0</v>
      </c>
      <c r="CV25" s="111">
        <f t="shared" si="25"/>
        <v>6</v>
      </c>
      <c r="CW25" s="111">
        <f t="shared" si="26"/>
        <v>6</v>
      </c>
      <c r="CX25" s="113">
        <f>COUNTIF(C25:CW25,"па/")</f>
        <v>1</v>
      </c>
      <c r="CY25" s="111">
        <f t="shared" si="27"/>
        <v>6</v>
      </c>
      <c r="CZ25" s="122">
        <f>COUNTIF(C25:CY25,"/фа")</f>
        <v>1</v>
      </c>
      <c r="DA25" s="123">
        <f>COUNTIF(C25:CZ25,"па/фа")</f>
        <v>5</v>
      </c>
      <c r="DB25" s="114">
        <f>COUNTIF(C25:DA25,"фа/па")</f>
        <v>5</v>
      </c>
      <c r="DC25" s="114">
        <f t="shared" si="28"/>
        <v>0</v>
      </c>
      <c r="DD25" s="107">
        <f t="shared" si="29"/>
        <v>5</v>
      </c>
      <c r="DE25" s="111">
        <f>COUNTIF(C25:CE25,"Тс")</f>
        <v>1</v>
      </c>
      <c r="DF25" s="111">
        <f t="shared" si="30"/>
        <v>0</v>
      </c>
      <c r="DG25" s="111">
        <v>0</v>
      </c>
      <c r="DH25" s="107">
        <f t="shared" si="31"/>
        <v>9</v>
      </c>
      <c r="DI25" s="178">
        <f>COUNTIF(C25:CE25,"фт")</f>
        <v>0</v>
      </c>
      <c r="DJ25" s="126">
        <f>COUNTIF(C25:CE25,"лд")</f>
        <v>6</v>
      </c>
      <c r="DK25" s="111">
        <f>COUNTIF(C25:DJ25,"мм")</f>
        <v>0</v>
      </c>
      <c r="DL25" s="111">
        <f>COUNTIF(C25:CE25,"мм/")</f>
        <v>0</v>
      </c>
      <c r="DM25" s="111" t="e">
        <f>DG3флСЧЁТЕСЛИ(C25:CE25,"/мм")</f>
        <v>#NAME?</v>
      </c>
      <c r="DN25" s="214">
        <f t="shared" si="32"/>
        <v>2</v>
      </c>
      <c r="DO25" s="451">
        <v>19</v>
      </c>
      <c r="DP25" s="111">
        <v>0</v>
      </c>
      <c r="DQ25" s="177">
        <v>0</v>
      </c>
      <c r="DR25" s="178">
        <f>COUNTIF(C25:DQ25,"фл")</f>
        <v>0</v>
      </c>
      <c r="DS25" s="190">
        <v>2</v>
      </c>
      <c r="DT25" s="116">
        <f t="shared" si="33"/>
        <v>5</v>
      </c>
      <c r="DU25" s="107">
        <v>6</v>
      </c>
      <c r="DV25" s="114">
        <v>6</v>
      </c>
      <c r="DW25" s="174">
        <v>6</v>
      </c>
      <c r="DX25" s="100"/>
    </row>
    <row r="26" spans="1:128" ht="16.5" thickBot="1">
      <c r="A26" s="502"/>
      <c r="B26" s="461" t="s">
        <v>33</v>
      </c>
      <c r="C26" s="377" t="s">
        <v>38</v>
      </c>
      <c r="D26" s="255" t="s">
        <v>58</v>
      </c>
      <c r="E26" s="255" t="s">
        <v>58</v>
      </c>
      <c r="F26" s="391" t="s">
        <v>42</v>
      </c>
      <c r="G26" s="331" t="s">
        <v>38</v>
      </c>
      <c r="H26" s="331" t="s">
        <v>38</v>
      </c>
      <c r="I26" s="255" t="s">
        <v>58</v>
      </c>
      <c r="J26" s="4"/>
      <c r="K26" s="255" t="s">
        <v>58</v>
      </c>
      <c r="L26" s="228" t="s">
        <v>38</v>
      </c>
      <c r="M26" s="231" t="s">
        <v>41</v>
      </c>
      <c r="N26" s="231" t="s">
        <v>41</v>
      </c>
      <c r="O26" s="231" t="s">
        <v>41</v>
      </c>
      <c r="P26" s="231" t="s">
        <v>41</v>
      </c>
      <c r="Q26" s="231" t="s">
        <v>41</v>
      </c>
      <c r="R26" s="224" t="s">
        <v>39</v>
      </c>
      <c r="S26" s="224" t="s">
        <v>39</v>
      </c>
      <c r="T26" s="224" t="s">
        <v>39</v>
      </c>
      <c r="U26" s="224" t="s">
        <v>39</v>
      </c>
      <c r="V26" s="224" t="s">
        <v>39</v>
      </c>
      <c r="W26" s="331" t="s">
        <v>38</v>
      </c>
      <c r="X26" s="318" t="s">
        <v>48</v>
      </c>
      <c r="Y26" s="318" t="s">
        <v>48</v>
      </c>
      <c r="Z26" s="318" t="s">
        <v>48</v>
      </c>
      <c r="AA26" s="318" t="s">
        <v>48</v>
      </c>
      <c r="AB26" s="318" t="s">
        <v>48</v>
      </c>
      <c r="AC26" s="318" t="s">
        <v>48</v>
      </c>
      <c r="AD26" s="330" t="s">
        <v>48</v>
      </c>
      <c r="AE26" s="486" t="s">
        <v>113</v>
      </c>
      <c r="AF26" s="487"/>
      <c r="AG26" s="487"/>
      <c r="AH26" s="487"/>
      <c r="AI26" s="487"/>
      <c r="AJ26" s="487"/>
      <c r="AK26" s="487"/>
      <c r="AL26" s="487"/>
      <c r="AM26" s="487"/>
      <c r="AN26" s="487"/>
      <c r="AO26" s="487"/>
      <c r="AP26" s="487"/>
      <c r="AQ26" s="487"/>
      <c r="AR26" s="487"/>
      <c r="AS26" s="487"/>
      <c r="AT26" s="506"/>
      <c r="AU26" s="487"/>
      <c r="AV26" s="487"/>
      <c r="AW26" s="487"/>
      <c r="AX26" s="487"/>
      <c r="AY26" s="506"/>
      <c r="AZ26" s="487"/>
      <c r="BA26" s="487"/>
      <c r="BB26" s="487"/>
      <c r="BC26" s="487"/>
      <c r="BD26" s="487"/>
      <c r="BE26" s="487"/>
      <c r="BF26" s="507"/>
      <c r="BG26" s="311" t="s">
        <v>51</v>
      </c>
      <c r="BH26" s="255" t="s">
        <v>58</v>
      </c>
      <c r="BI26" s="255" t="s">
        <v>58</v>
      </c>
      <c r="BJ26" s="379" t="s">
        <v>48</v>
      </c>
      <c r="BK26" s="471" t="s">
        <v>72</v>
      </c>
      <c r="BL26" s="12"/>
      <c r="BM26" s="142"/>
      <c r="BN26" s="102"/>
      <c r="BO26" s="411" t="s">
        <v>58</v>
      </c>
      <c r="BP26" s="412" t="s">
        <v>58</v>
      </c>
      <c r="BQ26" s="237" t="s">
        <v>104</v>
      </c>
      <c r="BR26" s="228" t="s">
        <v>104</v>
      </c>
      <c r="BS26" s="228" t="s">
        <v>104</v>
      </c>
      <c r="BT26" s="228" t="s">
        <v>104</v>
      </c>
      <c r="BU26" s="228" t="s">
        <v>104</v>
      </c>
      <c r="BV26" s="4"/>
      <c r="BW26" s="4"/>
      <c r="BX26" s="4"/>
      <c r="BY26" s="269" t="s">
        <v>58</v>
      </c>
      <c r="BZ26" s="269" t="s">
        <v>58</v>
      </c>
      <c r="CA26" s="269" t="s">
        <v>58</v>
      </c>
      <c r="CB26" s="269" t="s">
        <v>58</v>
      </c>
      <c r="CC26" s="4"/>
      <c r="CD26" s="4"/>
      <c r="CE26" s="231" t="s">
        <v>43</v>
      </c>
      <c r="CF26" s="231" t="s">
        <v>43</v>
      </c>
      <c r="CG26" s="102"/>
      <c r="CH26" s="216"/>
      <c r="CI26" s="216"/>
      <c r="CJ26" s="4"/>
      <c r="CK26" s="22"/>
      <c r="CL26" s="383" t="s">
        <v>58</v>
      </c>
      <c r="CM26" s="107">
        <f>COUNTIF(C26:CL26,"па")</f>
        <v>5</v>
      </c>
      <c r="CN26" s="92">
        <f>COUNTIF(C26:CE26,"пс")</f>
        <v>0</v>
      </c>
      <c r="CO26" s="92">
        <f t="shared" si="22"/>
        <v>5</v>
      </c>
      <c r="CP26" s="109">
        <v>0</v>
      </c>
      <c r="CQ26" s="187">
        <v>0</v>
      </c>
      <c r="CR26" s="110">
        <v>0</v>
      </c>
      <c r="CS26" s="174">
        <v>0</v>
      </c>
      <c r="CT26" s="107">
        <f t="shared" si="23"/>
        <v>0</v>
      </c>
      <c r="CU26" s="110">
        <f t="shared" si="24"/>
        <v>5</v>
      </c>
      <c r="CV26" s="111">
        <f t="shared" si="25"/>
        <v>0</v>
      </c>
      <c r="CW26" s="111">
        <f t="shared" si="26"/>
        <v>8</v>
      </c>
      <c r="CX26" s="113">
        <f t="shared" si="9"/>
        <v>0</v>
      </c>
      <c r="CY26" s="111">
        <f t="shared" si="27"/>
        <v>1</v>
      </c>
      <c r="CZ26" s="122">
        <f t="shared" si="11"/>
        <v>0</v>
      </c>
      <c r="DA26" s="123">
        <f t="shared" si="12"/>
        <v>0</v>
      </c>
      <c r="DB26" s="114">
        <f t="shared" si="13"/>
        <v>0</v>
      </c>
      <c r="DC26" s="114">
        <f t="shared" si="28"/>
        <v>0</v>
      </c>
      <c r="DD26" s="107">
        <f t="shared" si="29"/>
        <v>0</v>
      </c>
      <c r="DE26" s="111">
        <f>COUNTIF(C26:CE26,"Тс")</f>
        <v>1</v>
      </c>
      <c r="DF26" s="111">
        <f t="shared" si="30"/>
        <v>0</v>
      </c>
      <c r="DG26" s="111">
        <v>0</v>
      </c>
      <c r="DH26" s="107">
        <f t="shared" si="31"/>
        <v>0</v>
      </c>
      <c r="DI26" s="123">
        <f>COUNTIF(C26:CE26,"фт")</f>
        <v>0</v>
      </c>
      <c r="DJ26" s="126">
        <f>COUNTIF(C26:CE26,"лд")</f>
        <v>0</v>
      </c>
      <c r="DK26" s="111">
        <f t="shared" si="16"/>
        <v>1</v>
      </c>
      <c r="DL26" s="111">
        <f>COUNTIF(C26:CE26,"мм/")</f>
        <v>0</v>
      </c>
      <c r="DM26" s="111">
        <f>COUNTIF(C26:CE26,"/мм")</f>
        <v>0</v>
      </c>
      <c r="DN26" s="214">
        <f t="shared" si="32"/>
        <v>13</v>
      </c>
      <c r="DO26" s="451">
        <v>8</v>
      </c>
      <c r="DP26" s="111">
        <v>0</v>
      </c>
      <c r="DQ26" s="177">
        <v>0</v>
      </c>
      <c r="DR26" s="178">
        <f t="shared" si="7"/>
        <v>0</v>
      </c>
      <c r="DS26" s="175">
        <v>4</v>
      </c>
      <c r="DT26" s="116">
        <f t="shared" si="33"/>
        <v>5</v>
      </c>
      <c r="DU26" s="107">
        <v>0</v>
      </c>
      <c r="DV26" s="114">
        <v>0</v>
      </c>
      <c r="DW26" s="174">
        <v>0</v>
      </c>
      <c r="DX26" s="100"/>
    </row>
    <row r="27" spans="1:128" ht="16.5" thickBot="1">
      <c r="A27" s="502"/>
      <c r="B27" s="461" t="s">
        <v>4</v>
      </c>
      <c r="C27" s="486" t="s">
        <v>121</v>
      </c>
      <c r="D27" s="487"/>
      <c r="E27" s="487"/>
      <c r="F27" s="487"/>
      <c r="G27" s="487"/>
      <c r="H27" s="487"/>
      <c r="I27" s="506"/>
      <c r="J27" s="506"/>
      <c r="K27" s="487"/>
      <c r="L27" s="487"/>
      <c r="M27" s="487"/>
      <c r="N27" s="487"/>
      <c r="O27" s="487"/>
      <c r="P27" s="487"/>
      <c r="Q27" s="487"/>
      <c r="R27" s="487"/>
      <c r="S27" s="487"/>
      <c r="T27" s="487"/>
      <c r="U27" s="487"/>
      <c r="V27" s="487"/>
      <c r="W27" s="487"/>
      <c r="X27" s="487"/>
      <c r="Y27" s="487"/>
      <c r="Z27" s="487"/>
      <c r="AA27" s="487"/>
      <c r="AB27" s="487"/>
      <c r="AC27" s="487"/>
      <c r="AD27" s="488"/>
      <c r="AE27" s="320" t="s">
        <v>58</v>
      </c>
      <c r="AF27" s="322" t="s">
        <v>51</v>
      </c>
      <c r="AG27" s="284" t="s">
        <v>59</v>
      </c>
      <c r="AH27" s="284" t="s">
        <v>59</v>
      </c>
      <c r="AI27" s="284" t="s">
        <v>59</v>
      </c>
      <c r="AJ27" s="284" t="s">
        <v>59</v>
      </c>
      <c r="AK27" s="284" t="s">
        <v>59</v>
      </c>
      <c r="AL27" s="255" t="s">
        <v>58</v>
      </c>
      <c r="AM27" s="332" t="s">
        <v>42</v>
      </c>
      <c r="AN27" s="322" t="s">
        <v>51</v>
      </c>
      <c r="AO27" s="322" t="s">
        <v>51</v>
      </c>
      <c r="AP27" s="322" t="s">
        <v>51</v>
      </c>
      <c r="AQ27" s="340" t="s">
        <v>58</v>
      </c>
      <c r="AR27" s="288" t="s">
        <v>40</v>
      </c>
      <c r="AS27" s="311" t="s">
        <v>51</v>
      </c>
      <c r="AT27" s="282" t="s">
        <v>40</v>
      </c>
      <c r="AU27" s="225" t="s">
        <v>39</v>
      </c>
      <c r="AV27" s="225" t="s">
        <v>39</v>
      </c>
      <c r="AW27" s="225" t="s">
        <v>39</v>
      </c>
      <c r="AX27" s="225" t="s">
        <v>39</v>
      </c>
      <c r="AZ27" s="333" t="s">
        <v>48</v>
      </c>
      <c r="BA27" s="360" t="s">
        <v>48</v>
      </c>
      <c r="BB27" s="337" t="s">
        <v>40</v>
      </c>
      <c r="BC27" s="288" t="s">
        <v>40</v>
      </c>
      <c r="BD27" s="288" t="s">
        <v>40</v>
      </c>
      <c r="BE27" s="325" t="s">
        <v>45</v>
      </c>
      <c r="BF27" s="325" t="s">
        <v>45</v>
      </c>
      <c r="BG27" s="311" t="s">
        <v>51</v>
      </c>
      <c r="BH27" s="282" t="s">
        <v>40</v>
      </c>
      <c r="BI27" s="273" t="s">
        <v>45</v>
      </c>
      <c r="BJ27" s="306" t="s">
        <v>48</v>
      </c>
      <c r="BK27" s="479" t="s">
        <v>58</v>
      </c>
      <c r="BL27" s="523" t="s">
        <v>158</v>
      </c>
      <c r="BM27" s="524"/>
      <c r="BN27" s="524"/>
      <c r="BO27" s="524"/>
      <c r="BP27" s="524"/>
      <c r="BQ27" s="524"/>
      <c r="BR27" s="524"/>
      <c r="BS27" s="524"/>
      <c r="BT27" s="524"/>
      <c r="BU27" s="524"/>
      <c r="BV27" s="524"/>
      <c r="BW27" s="524"/>
      <c r="BX27" s="524"/>
      <c r="BY27" s="524"/>
      <c r="BZ27" s="524"/>
      <c r="CA27" s="524"/>
      <c r="CB27" s="524"/>
      <c r="CC27" s="524"/>
      <c r="CD27" s="524"/>
      <c r="CE27" s="524"/>
      <c r="CF27" s="524"/>
      <c r="CG27" s="524"/>
      <c r="CH27" s="524"/>
      <c r="CI27" s="524"/>
      <c r="CJ27" s="524"/>
      <c r="CK27" s="524"/>
      <c r="CL27" s="525"/>
      <c r="CM27" s="107">
        <f t="shared" si="34"/>
        <v>4</v>
      </c>
      <c r="CN27" s="92">
        <f>COUNTIF(C27:BK27,"пс")</f>
        <v>0</v>
      </c>
      <c r="CO27" s="92">
        <f t="shared" si="22"/>
        <v>0</v>
      </c>
      <c r="CP27" s="176">
        <v>0</v>
      </c>
      <c r="CQ27" s="187">
        <v>0</v>
      </c>
      <c r="CR27" s="110">
        <v>0</v>
      </c>
      <c r="CS27" s="174">
        <v>0</v>
      </c>
      <c r="CT27" s="107">
        <f t="shared" si="23"/>
        <v>6</v>
      </c>
      <c r="CU27" s="110">
        <f t="shared" si="24"/>
        <v>0</v>
      </c>
      <c r="CV27" s="111">
        <f t="shared" si="25"/>
        <v>5</v>
      </c>
      <c r="CW27" s="111">
        <f t="shared" si="26"/>
        <v>3</v>
      </c>
      <c r="CX27" s="113">
        <f t="shared" si="9"/>
        <v>0</v>
      </c>
      <c r="CY27" s="111">
        <f t="shared" si="27"/>
        <v>6</v>
      </c>
      <c r="CZ27" s="122">
        <f t="shared" si="11"/>
        <v>0</v>
      </c>
      <c r="DA27" s="123">
        <f t="shared" si="12"/>
        <v>0</v>
      </c>
      <c r="DB27" s="114">
        <f t="shared" si="13"/>
        <v>0</v>
      </c>
      <c r="DC27" s="114">
        <f t="shared" si="28"/>
        <v>0</v>
      </c>
      <c r="DD27" s="107">
        <f t="shared" si="29"/>
        <v>0</v>
      </c>
      <c r="DE27" s="111">
        <f>COUNTIF(C27:BK27,"Тс")</f>
        <v>0</v>
      </c>
      <c r="DF27" s="111">
        <f t="shared" si="30"/>
        <v>0</v>
      </c>
      <c r="DG27" s="111">
        <v>0</v>
      </c>
      <c r="DH27" s="107">
        <f t="shared" si="31"/>
        <v>3</v>
      </c>
      <c r="DI27" s="123">
        <f>COUNTIF(C27:BK27,"фт")</f>
        <v>0</v>
      </c>
      <c r="DJ27" s="126">
        <f>COUNTIF(C27:BK27,"лд")</f>
        <v>5</v>
      </c>
      <c r="DK27" s="111">
        <f>COUNTIF(C27:DJ27,"мм")</f>
        <v>1</v>
      </c>
      <c r="DL27" s="111">
        <f>COUNTIF(C27:BK27,"мм/")</f>
        <v>0</v>
      </c>
      <c r="DM27" s="111">
        <f>COUNTIF(C27:BK27,"/мм")</f>
        <v>0</v>
      </c>
      <c r="DN27" s="214">
        <f t="shared" si="32"/>
        <v>4</v>
      </c>
      <c r="DO27" s="451">
        <v>21</v>
      </c>
      <c r="DP27" s="111">
        <v>0</v>
      </c>
      <c r="DQ27" s="177">
        <v>0</v>
      </c>
      <c r="DR27" s="178">
        <f>COUNTIF(C27:DQ27,"фл")</f>
        <v>0</v>
      </c>
      <c r="DS27" s="179">
        <v>6</v>
      </c>
      <c r="DT27" s="116">
        <f t="shared" si="33"/>
        <v>0</v>
      </c>
      <c r="DU27" s="107">
        <v>0</v>
      </c>
      <c r="DV27" s="114">
        <v>0</v>
      </c>
      <c r="DW27" s="174">
        <v>0</v>
      </c>
      <c r="DX27" s="100"/>
    </row>
    <row r="28" spans="1:128" ht="18.75" thickBot="1">
      <c r="A28" s="128"/>
      <c r="B28" s="217" t="s">
        <v>36</v>
      </c>
      <c r="C28" s="394"/>
      <c r="D28" s="223"/>
      <c r="E28" s="223"/>
      <c r="F28" s="223"/>
      <c r="G28" s="223"/>
      <c r="H28" s="223"/>
      <c r="I28" s="9"/>
      <c r="J28" s="9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23"/>
      <c r="Z28" s="223"/>
      <c r="AA28" s="223"/>
      <c r="AB28" s="223"/>
      <c r="AC28" s="223"/>
      <c r="AD28" s="395"/>
      <c r="AE28" s="415"/>
      <c r="AF28" s="319" t="s">
        <v>51</v>
      </c>
      <c r="AG28" s="285" t="s">
        <v>59</v>
      </c>
      <c r="AH28" s="285" t="s">
        <v>59</v>
      </c>
      <c r="AI28" s="285" t="s">
        <v>59</v>
      </c>
      <c r="AJ28" s="285" t="s">
        <v>59</v>
      </c>
      <c r="AK28" s="285" t="s">
        <v>59</v>
      </c>
      <c r="AL28" s="9"/>
      <c r="AM28" s="29"/>
      <c r="AN28" s="319" t="s">
        <v>51</v>
      </c>
      <c r="AO28" s="319" t="s">
        <v>51</v>
      </c>
      <c r="AP28" s="319" t="s">
        <v>51</v>
      </c>
      <c r="AQ28" s="416"/>
      <c r="AR28" s="283" t="s">
        <v>40</v>
      </c>
      <c r="AS28" s="319" t="s">
        <v>51</v>
      </c>
      <c r="AT28" s="283" t="s">
        <v>40</v>
      </c>
      <c r="AU28" s="276" t="s">
        <v>109</v>
      </c>
      <c r="AV28" s="276" t="s">
        <v>109</v>
      </c>
      <c r="AW28" s="276" t="s">
        <v>109</v>
      </c>
      <c r="AX28" s="276" t="s">
        <v>109</v>
      </c>
      <c r="AY28" s="9"/>
      <c r="AZ28" s="223"/>
      <c r="BA28" s="395"/>
      <c r="BB28" s="357" t="s">
        <v>40</v>
      </c>
      <c r="BC28" s="317" t="s">
        <v>40</v>
      </c>
      <c r="BD28" s="317" t="s">
        <v>40</v>
      </c>
      <c r="BE28" s="345" t="s">
        <v>45</v>
      </c>
      <c r="BF28" s="345" t="s">
        <v>45</v>
      </c>
      <c r="BG28" s="9"/>
      <c r="BH28" s="283" t="s">
        <v>40</v>
      </c>
      <c r="BI28" s="407" t="s">
        <v>45</v>
      </c>
      <c r="BJ28" s="223"/>
      <c r="BK28" s="222"/>
      <c r="BL28" s="526" t="s">
        <v>160</v>
      </c>
      <c r="BM28" s="527"/>
      <c r="BN28" s="527"/>
      <c r="BO28" s="527"/>
      <c r="BP28" s="527"/>
      <c r="BQ28" s="527"/>
      <c r="BR28" s="527"/>
      <c r="BS28" s="527"/>
      <c r="BT28" s="527"/>
      <c r="BU28" s="527"/>
      <c r="BV28" s="527"/>
      <c r="BW28" s="527"/>
      <c r="BX28" s="527"/>
      <c r="BY28" s="527"/>
      <c r="BZ28" s="527"/>
      <c r="CA28" s="527"/>
      <c r="CB28" s="527"/>
      <c r="CC28" s="527"/>
      <c r="CD28" s="527"/>
      <c r="CE28" s="527"/>
      <c r="CF28" s="527"/>
      <c r="CG28" s="527"/>
      <c r="CH28" s="527"/>
      <c r="CI28" s="527"/>
      <c r="CJ28" s="527"/>
      <c r="CK28" s="527"/>
      <c r="CL28" s="528"/>
      <c r="CM28" s="107">
        <f t="shared" si="34"/>
        <v>0</v>
      </c>
      <c r="CN28" s="188">
        <f>COUNTIF(C28:BK28,"пс")</f>
        <v>0</v>
      </c>
      <c r="CO28" s="92">
        <f t="shared" si="1"/>
        <v>0</v>
      </c>
      <c r="CP28" s="188">
        <v>0</v>
      </c>
      <c r="CQ28" s="183">
        <v>0</v>
      </c>
      <c r="CR28" s="110">
        <v>0</v>
      </c>
      <c r="CS28" s="184">
        <v>0</v>
      </c>
      <c r="CT28" s="107">
        <f t="shared" si="2"/>
        <v>6</v>
      </c>
      <c r="CU28" s="110">
        <f t="shared" si="3"/>
        <v>0</v>
      </c>
      <c r="CV28" s="111">
        <f t="shared" si="8"/>
        <v>5</v>
      </c>
      <c r="CW28" s="111">
        <f t="shared" si="4"/>
        <v>0</v>
      </c>
      <c r="CX28" s="113">
        <f t="shared" si="9"/>
        <v>4</v>
      </c>
      <c r="CY28" s="111">
        <f t="shared" si="10"/>
        <v>5</v>
      </c>
      <c r="CZ28" s="122">
        <f t="shared" si="11"/>
        <v>0</v>
      </c>
      <c r="DA28" s="123">
        <f t="shared" si="12"/>
        <v>0</v>
      </c>
      <c r="DB28" s="114">
        <f t="shared" si="13"/>
        <v>0</v>
      </c>
      <c r="DC28" s="114">
        <f t="shared" si="5"/>
        <v>0</v>
      </c>
      <c r="DD28" s="107">
        <f t="shared" si="14"/>
        <v>0</v>
      </c>
      <c r="DE28" s="185">
        <f>COUNTIF(C28:BK28,"Тс")</f>
        <v>0</v>
      </c>
      <c r="DF28" s="111">
        <f t="shared" si="15"/>
        <v>0</v>
      </c>
      <c r="DG28" s="185">
        <v>0</v>
      </c>
      <c r="DH28" s="107">
        <f t="shared" si="6"/>
        <v>3</v>
      </c>
      <c r="DI28" s="185">
        <f>COUNTIF(C28:BK28,"фт")</f>
        <v>0</v>
      </c>
      <c r="DJ28" s="126">
        <f>COUNTIF(C28:BK28,"лд")</f>
        <v>5</v>
      </c>
      <c r="DK28" s="111">
        <f t="shared" si="16"/>
        <v>0</v>
      </c>
      <c r="DL28" s="186">
        <f>COUNTIF(C28:BK28,"мм/")</f>
        <v>0</v>
      </c>
      <c r="DM28" s="112">
        <f>COUNTIF(C28:BK28,"/мм")</f>
        <v>0</v>
      </c>
      <c r="DN28" s="214">
        <f t="shared" si="17"/>
        <v>0</v>
      </c>
      <c r="DO28" s="452"/>
      <c r="DP28" s="111">
        <v>0</v>
      </c>
      <c r="DQ28" s="183">
        <v>0</v>
      </c>
      <c r="DR28" s="186">
        <f t="shared" si="7"/>
        <v>0</v>
      </c>
      <c r="DS28" s="179">
        <v>0</v>
      </c>
      <c r="DT28" s="116">
        <f t="shared" si="21"/>
        <v>0</v>
      </c>
      <c r="DU28" s="107">
        <v>0</v>
      </c>
      <c r="DV28" s="114">
        <v>0</v>
      </c>
      <c r="DW28" s="174">
        <v>0</v>
      </c>
      <c r="DX28" s="100"/>
    </row>
    <row r="29" spans="1:128" ht="15.75" thickBot="1">
      <c r="A29" s="501" t="s">
        <v>10</v>
      </c>
      <c r="B29" s="459" t="s">
        <v>2</v>
      </c>
      <c r="C29" s="326" t="s">
        <v>51</v>
      </c>
      <c r="D29" s="255" t="s">
        <v>58</v>
      </c>
      <c r="E29" s="273" t="s">
        <v>45</v>
      </c>
      <c r="F29" s="216"/>
      <c r="G29" s="273" t="s">
        <v>45</v>
      </c>
      <c r="H29" s="325" t="s">
        <v>45</v>
      </c>
      <c r="I29" s="216"/>
      <c r="J29" s="273" t="s">
        <v>45</v>
      </c>
      <c r="K29" s="215" t="s">
        <v>58</v>
      </c>
      <c r="L29" s="273" t="s">
        <v>45</v>
      </c>
      <c r="M29" s="326" t="s">
        <v>51</v>
      </c>
      <c r="N29" s="216"/>
      <c r="O29" s="326" t="s">
        <v>51</v>
      </c>
      <c r="P29" s="326" t="s">
        <v>51</v>
      </c>
      <c r="Q29" s="326" t="s">
        <v>51</v>
      </c>
      <c r="R29" s="326" t="s">
        <v>51</v>
      </c>
      <c r="S29" s="215" t="s">
        <v>58</v>
      </c>
      <c r="T29" s="274" t="s">
        <v>45</v>
      </c>
      <c r="U29" s="274" t="s">
        <v>45</v>
      </c>
      <c r="V29" s="274" t="s">
        <v>45</v>
      </c>
      <c r="W29" s="327" t="s">
        <v>48</v>
      </c>
      <c r="X29" s="327" t="s">
        <v>48</v>
      </c>
      <c r="Y29" s="327" t="s">
        <v>48</v>
      </c>
      <c r="Z29" s="327" t="s">
        <v>48</v>
      </c>
      <c r="AA29" s="327" t="s">
        <v>48</v>
      </c>
      <c r="AB29" s="327" t="s">
        <v>48</v>
      </c>
      <c r="AC29" s="327" t="s">
        <v>48</v>
      </c>
      <c r="AD29" s="328" t="s">
        <v>48</v>
      </c>
      <c r="AE29" s="214" t="s">
        <v>58</v>
      </c>
      <c r="AF29" s="214" t="s">
        <v>58</v>
      </c>
      <c r="AG29" s="214" t="s">
        <v>58</v>
      </c>
      <c r="AH29" s="214" t="s">
        <v>58</v>
      </c>
      <c r="AI29" s="214" t="s">
        <v>58</v>
      </c>
      <c r="AK29" s="214" t="s">
        <v>58</v>
      </c>
      <c r="AL29" s="284" t="s">
        <v>59</v>
      </c>
      <c r="AM29" s="284" t="s">
        <v>59</v>
      </c>
      <c r="AO29" s="284" t="s">
        <v>59</v>
      </c>
      <c r="AP29" s="284" t="s">
        <v>59</v>
      </c>
      <c r="AQ29" s="347" t="s">
        <v>58</v>
      </c>
      <c r="AR29" s="214" t="s">
        <v>58</v>
      </c>
      <c r="AS29" s="214" t="s">
        <v>58</v>
      </c>
      <c r="AT29" s="255" t="s">
        <v>58</v>
      </c>
      <c r="AV29" s="214" t="s">
        <v>58</v>
      </c>
      <c r="AW29" s="214" t="s">
        <v>58</v>
      </c>
      <c r="AX29" s="214" t="s">
        <v>58</v>
      </c>
      <c r="AY29" s="272" t="s">
        <v>48</v>
      </c>
      <c r="AZ29" s="272" t="s">
        <v>48</v>
      </c>
      <c r="BA29" s="342" t="s">
        <v>59</v>
      </c>
      <c r="BB29" s="358" t="s">
        <v>38</v>
      </c>
      <c r="BC29" s="312" t="s">
        <v>38</v>
      </c>
      <c r="BD29" s="312" t="s">
        <v>38</v>
      </c>
      <c r="BE29" s="312" t="s">
        <v>38</v>
      </c>
      <c r="BF29" s="329" t="s">
        <v>38</v>
      </c>
      <c r="BG29" s="536" t="s">
        <v>127</v>
      </c>
      <c r="BH29" s="537"/>
      <c r="BI29" s="537"/>
      <c r="BJ29" s="537"/>
      <c r="BK29" s="464"/>
      <c r="BL29" s="499" t="s">
        <v>143</v>
      </c>
      <c r="BM29" s="499"/>
      <c r="BN29" s="499"/>
      <c r="BO29" s="499"/>
      <c r="BP29" s="499"/>
      <c r="BQ29" s="499"/>
      <c r="BR29" s="499"/>
      <c r="BS29" s="499"/>
      <c r="BT29" s="499"/>
      <c r="BU29" s="499"/>
      <c r="BV29" s="499"/>
      <c r="BW29" s="499"/>
      <c r="BX29" s="499"/>
      <c r="BY29" s="499"/>
      <c r="BZ29" s="499"/>
      <c r="CA29" s="499"/>
      <c r="CB29" s="499"/>
      <c r="CC29" s="499"/>
      <c r="CD29" s="499"/>
      <c r="CE29" s="499"/>
      <c r="CF29" s="499"/>
      <c r="CG29" s="499"/>
      <c r="CH29" s="499"/>
      <c r="CI29" s="499"/>
      <c r="CJ29" s="499"/>
      <c r="CK29" s="499"/>
      <c r="CL29" s="500"/>
      <c r="CM29" s="107">
        <f t="shared" si="34"/>
        <v>0</v>
      </c>
      <c r="CN29" s="92">
        <f>COUNTIF(C29:BK29,"пс")</f>
        <v>0</v>
      </c>
      <c r="CO29" s="92">
        <f>COUNTIF(C29:CN29,"мб")</f>
        <v>5</v>
      </c>
      <c r="CP29" s="109">
        <v>0</v>
      </c>
      <c r="CQ29" s="107">
        <v>6</v>
      </c>
      <c r="CR29" s="110">
        <v>0</v>
      </c>
      <c r="CS29" s="121">
        <v>6</v>
      </c>
      <c r="CT29" s="107">
        <f t="shared" si="2"/>
        <v>0</v>
      </c>
      <c r="CU29" s="110">
        <f t="shared" si="3"/>
        <v>0</v>
      </c>
      <c r="CV29" s="111">
        <f t="shared" si="8"/>
        <v>5</v>
      </c>
      <c r="CW29" s="111">
        <f t="shared" si="4"/>
        <v>10</v>
      </c>
      <c r="CX29" s="113">
        <f t="shared" si="9"/>
        <v>0</v>
      </c>
      <c r="CY29" s="111">
        <f t="shared" si="10"/>
        <v>6</v>
      </c>
      <c r="CZ29" s="122">
        <f t="shared" si="11"/>
        <v>0</v>
      </c>
      <c r="DA29" s="123">
        <f t="shared" si="12"/>
        <v>0</v>
      </c>
      <c r="DB29" s="114">
        <f t="shared" si="13"/>
        <v>0</v>
      </c>
      <c r="DC29" s="114">
        <f t="shared" si="5"/>
        <v>0</v>
      </c>
      <c r="DD29" s="107">
        <f t="shared" si="14"/>
        <v>0</v>
      </c>
      <c r="DE29" s="111">
        <f>COUNTIF(C29:BK29,"Тс")</f>
        <v>0</v>
      </c>
      <c r="DF29" s="111">
        <f t="shared" si="15"/>
        <v>0</v>
      </c>
      <c r="DG29" s="111">
        <v>0</v>
      </c>
      <c r="DH29" s="107">
        <f t="shared" si="6"/>
        <v>8</v>
      </c>
      <c r="DI29" s="112">
        <f>COUNTIF(C29:BK29,"фт")</f>
        <v>0</v>
      </c>
      <c r="DJ29" s="126">
        <f>COUNTIF(C29:BK29,"лд")</f>
        <v>5</v>
      </c>
      <c r="DK29" s="111">
        <f t="shared" si="16"/>
        <v>0</v>
      </c>
      <c r="DL29" s="111">
        <f>COUNTIF(C29:BK29,"мм/")</f>
        <v>0</v>
      </c>
      <c r="DM29" s="113">
        <f>COUNTIF(C29:BK29,"/мм")</f>
        <v>0</v>
      </c>
      <c r="DN29" s="214">
        <f t="shared" si="17"/>
        <v>16</v>
      </c>
      <c r="DO29" s="451">
        <v>13</v>
      </c>
      <c r="DP29" s="111">
        <v>0</v>
      </c>
      <c r="DQ29" s="110">
        <v>0</v>
      </c>
      <c r="DR29" s="114">
        <f t="shared" si="7"/>
        <v>0</v>
      </c>
      <c r="DS29" s="115">
        <v>2</v>
      </c>
      <c r="DT29" s="116">
        <f t="shared" si="21"/>
        <v>0</v>
      </c>
      <c r="DU29" s="107">
        <v>0</v>
      </c>
      <c r="DV29" s="114">
        <v>4</v>
      </c>
      <c r="DW29" s="174">
        <v>0</v>
      </c>
      <c r="DX29" s="100"/>
    </row>
    <row r="30" spans="1:128" ht="15.75" thickBot="1">
      <c r="A30" s="502"/>
      <c r="B30" s="461" t="s">
        <v>3</v>
      </c>
      <c r="C30" s="311" t="s">
        <v>51</v>
      </c>
      <c r="D30" s="4"/>
      <c r="E30" s="274" t="s">
        <v>45</v>
      </c>
      <c r="F30" s="4"/>
      <c r="G30" s="274" t="s">
        <v>45</v>
      </c>
      <c r="H30" s="274" t="s">
        <v>45</v>
      </c>
      <c r="I30" s="4"/>
      <c r="J30" s="274" t="s">
        <v>45</v>
      </c>
      <c r="K30" s="216"/>
      <c r="L30" s="274" t="s">
        <v>45</v>
      </c>
      <c r="M30" s="311" t="s">
        <v>51</v>
      </c>
      <c r="N30" s="4"/>
      <c r="O30" s="311" t="s">
        <v>51</v>
      </c>
      <c r="P30" s="311" t="s">
        <v>51</v>
      </c>
      <c r="Q30" s="311" t="s">
        <v>51</v>
      </c>
      <c r="R30" s="311" t="s">
        <v>51</v>
      </c>
      <c r="S30" s="132"/>
      <c r="T30" s="274" t="s">
        <v>45</v>
      </c>
      <c r="U30" s="274" t="s">
        <v>45</v>
      </c>
      <c r="V30" s="274" t="s">
        <v>45</v>
      </c>
      <c r="W30" s="271" t="s">
        <v>48</v>
      </c>
      <c r="X30" s="271" t="s">
        <v>48</v>
      </c>
      <c r="Y30" s="271" t="s">
        <v>48</v>
      </c>
      <c r="Z30" s="271" t="s">
        <v>48</v>
      </c>
      <c r="AA30" s="271" t="s">
        <v>48</v>
      </c>
      <c r="AB30" s="271" t="s">
        <v>48</v>
      </c>
      <c r="AC30" s="271" t="s">
        <v>48</v>
      </c>
      <c r="AD30" s="306" t="s">
        <v>48</v>
      </c>
      <c r="AE30" s="286"/>
      <c r="AF30" s="132"/>
      <c r="AG30" s="132"/>
      <c r="AH30" s="132"/>
      <c r="AI30" s="4"/>
      <c r="AJ30" s="4"/>
      <c r="AK30" s="132"/>
      <c r="AL30" s="324" t="s">
        <v>59</v>
      </c>
      <c r="AM30" s="324" t="s">
        <v>59</v>
      </c>
      <c r="AN30" s="4"/>
      <c r="AO30" s="324" t="s">
        <v>59</v>
      </c>
      <c r="AP30" s="324" t="s">
        <v>59</v>
      </c>
      <c r="AQ30" s="4"/>
      <c r="AR30" s="4"/>
      <c r="AS30" s="4"/>
      <c r="AU30" s="4"/>
      <c r="AX30" s="133"/>
      <c r="AY30" s="271" t="s">
        <v>48</v>
      </c>
      <c r="AZ30" s="271" t="s">
        <v>48</v>
      </c>
      <c r="BA30" s="304" t="s">
        <v>59</v>
      </c>
      <c r="BB30" s="377" t="s">
        <v>38</v>
      </c>
      <c r="BC30" s="331" t="s">
        <v>38</v>
      </c>
      <c r="BD30" s="331" t="s">
        <v>38</v>
      </c>
      <c r="BE30" s="331" t="s">
        <v>38</v>
      </c>
      <c r="BF30" s="356" t="s">
        <v>38</v>
      </c>
      <c r="BG30" s="534" t="s">
        <v>129</v>
      </c>
      <c r="BH30" s="535"/>
      <c r="BI30" s="535"/>
      <c r="BJ30" s="535"/>
      <c r="BK30" s="464"/>
      <c r="BL30" s="235" t="s">
        <v>104</v>
      </c>
      <c r="BM30" s="226" t="s">
        <v>104</v>
      </c>
      <c r="BN30" s="226" t="s">
        <v>104</v>
      </c>
      <c r="BO30" s="226" t="s">
        <v>104</v>
      </c>
      <c r="BP30" s="226" t="s">
        <v>104</v>
      </c>
      <c r="BQ30" s="431"/>
      <c r="BR30" s="431"/>
      <c r="BS30" s="431"/>
      <c r="BT30" s="431"/>
      <c r="BU30" s="431"/>
      <c r="BV30" s="431"/>
      <c r="BW30" s="431"/>
      <c r="BX30" s="431"/>
      <c r="BY30" s="431"/>
      <c r="BZ30" s="431"/>
      <c r="CA30" s="431"/>
      <c r="CB30" s="102" t="s">
        <v>41</v>
      </c>
      <c r="CC30" s="102" t="s">
        <v>41</v>
      </c>
      <c r="CD30" s="269" t="s">
        <v>58</v>
      </c>
      <c r="CE30" s="269" t="s">
        <v>58</v>
      </c>
      <c r="CF30" s="259" t="s">
        <v>41</v>
      </c>
      <c r="CG30" s="102" t="s">
        <v>41</v>
      </c>
      <c r="CH30" s="102" t="s">
        <v>41</v>
      </c>
      <c r="CI30" s="102" t="s">
        <v>41</v>
      </c>
      <c r="CJ30" s="134"/>
      <c r="CK30" s="134"/>
      <c r="CL30" s="137"/>
      <c r="CM30" s="107">
        <f t="shared" si="34"/>
        <v>0</v>
      </c>
      <c r="CN30" s="92">
        <f>COUNTIF(C30:CF30,"пс")</f>
        <v>0</v>
      </c>
      <c r="CO30" s="92">
        <f t="shared" si="1"/>
        <v>5</v>
      </c>
      <c r="CP30" s="176">
        <v>0</v>
      </c>
      <c r="CQ30" s="187">
        <v>7</v>
      </c>
      <c r="CR30" s="110">
        <v>0</v>
      </c>
      <c r="CS30" s="174">
        <v>6</v>
      </c>
      <c r="CT30" s="107">
        <f t="shared" si="2"/>
        <v>0</v>
      </c>
      <c r="CU30" s="110">
        <f t="shared" si="3"/>
        <v>6</v>
      </c>
      <c r="CV30" s="111">
        <f t="shared" si="8"/>
        <v>5</v>
      </c>
      <c r="CW30" s="111">
        <f t="shared" si="4"/>
        <v>10</v>
      </c>
      <c r="CX30" s="113">
        <f t="shared" si="9"/>
        <v>0</v>
      </c>
      <c r="CY30" s="111">
        <f t="shared" si="10"/>
        <v>6</v>
      </c>
      <c r="CZ30" s="122">
        <f t="shared" si="11"/>
        <v>0</v>
      </c>
      <c r="DA30" s="123">
        <f t="shared" si="12"/>
        <v>0</v>
      </c>
      <c r="DB30" s="114">
        <f t="shared" si="13"/>
        <v>0</v>
      </c>
      <c r="DC30" s="114">
        <f t="shared" si="5"/>
        <v>0</v>
      </c>
      <c r="DD30" s="107">
        <f t="shared" si="14"/>
        <v>0</v>
      </c>
      <c r="DE30" s="111">
        <f>COUNTIF(C30:CF30,"Тс")</f>
        <v>0</v>
      </c>
      <c r="DF30" s="111">
        <f t="shared" si="15"/>
        <v>0</v>
      </c>
      <c r="DG30" s="111">
        <v>0</v>
      </c>
      <c r="DH30" s="107">
        <f t="shared" si="6"/>
        <v>8</v>
      </c>
      <c r="DI30" s="178">
        <f>COUNTIF(C30:CF30,"фт")</f>
        <v>0</v>
      </c>
      <c r="DJ30" s="126">
        <f>COUNTIF(C30:CF30,"лд")</f>
        <v>5</v>
      </c>
      <c r="DK30" s="111">
        <f t="shared" si="16"/>
        <v>0</v>
      </c>
      <c r="DL30" s="111">
        <f>COUNTIF(C30:CF30,"мм/")</f>
        <v>0</v>
      </c>
      <c r="DM30" s="111">
        <f>COUNTIF(C30:CF30,"/мм")</f>
        <v>0</v>
      </c>
      <c r="DN30" s="214">
        <f t="shared" si="17"/>
        <v>2</v>
      </c>
      <c r="DO30" s="451">
        <v>20</v>
      </c>
      <c r="DP30" s="111">
        <v>7</v>
      </c>
      <c r="DQ30" s="177">
        <v>0</v>
      </c>
      <c r="DR30" s="123">
        <f t="shared" si="7"/>
        <v>0</v>
      </c>
      <c r="DS30" s="179">
        <v>4</v>
      </c>
      <c r="DT30" s="116">
        <f t="shared" si="21"/>
        <v>5</v>
      </c>
      <c r="DU30" s="107">
        <v>4</v>
      </c>
      <c r="DV30" s="114">
        <v>6</v>
      </c>
      <c r="DW30" s="174">
        <v>6</v>
      </c>
      <c r="DX30" s="100"/>
    </row>
    <row r="31" spans="1:128" ht="15.75" thickBot="1">
      <c r="A31" s="502"/>
      <c r="B31" s="461" t="s">
        <v>33</v>
      </c>
      <c r="C31" s="135"/>
      <c r="D31" s="132"/>
      <c r="E31" s="4"/>
      <c r="F31" s="216"/>
      <c r="H31" s="4"/>
      <c r="I31" s="4"/>
      <c r="J31" s="4"/>
      <c r="K31" s="4"/>
      <c r="L31" s="255" t="s">
        <v>58</v>
      </c>
      <c r="M31" s="132"/>
      <c r="N31" s="132"/>
      <c r="O31" s="132"/>
      <c r="P31" s="132"/>
      <c r="Q31" s="133"/>
      <c r="R31" s="4"/>
      <c r="S31" s="4"/>
      <c r="T31" s="215" t="s">
        <v>58</v>
      </c>
      <c r="U31" s="215" t="s">
        <v>58</v>
      </c>
      <c r="V31" s="215" t="s">
        <v>58</v>
      </c>
      <c r="W31" s="4"/>
      <c r="X31" s="4"/>
      <c r="Y31" s="4"/>
      <c r="Z31" s="331" t="s">
        <v>38</v>
      </c>
      <c r="AA31" s="356" t="s">
        <v>38</v>
      </c>
      <c r="AB31" s="4"/>
      <c r="AC31" s="4"/>
      <c r="AD31" s="8"/>
      <c r="AE31" s="316" t="s">
        <v>42</v>
      </c>
      <c r="AG31" s="316" t="s">
        <v>42</v>
      </c>
      <c r="AH31" s="4"/>
      <c r="AI31" s="4"/>
      <c r="AJ31" s="4"/>
      <c r="AK31" s="316" t="s">
        <v>42</v>
      </c>
      <c r="AL31" s="255" t="s">
        <v>58</v>
      </c>
      <c r="AM31" s="255" t="s">
        <v>58</v>
      </c>
      <c r="AN31" s="255" t="s">
        <v>58</v>
      </c>
      <c r="AO31" s="132"/>
      <c r="AP31" s="4"/>
      <c r="AQ31" s="316" t="s">
        <v>42</v>
      </c>
      <c r="AT31" s="228" t="s">
        <v>38</v>
      </c>
      <c r="AV31" s="331" t="s">
        <v>38</v>
      </c>
      <c r="AW31" s="4"/>
      <c r="AX31" s="4"/>
      <c r="AY31" s="255" t="s">
        <v>58</v>
      </c>
      <c r="AZ31" s="255" t="s">
        <v>58</v>
      </c>
      <c r="BA31" s="347" t="s">
        <v>58</v>
      </c>
      <c r="BB31" s="359" t="s">
        <v>51</v>
      </c>
      <c r="BC31" s="311" t="s">
        <v>51</v>
      </c>
      <c r="BD31" s="351" t="s">
        <v>51</v>
      </c>
      <c r="BE31" s="311" t="s">
        <v>51</v>
      </c>
      <c r="BF31" s="349" t="s">
        <v>51</v>
      </c>
      <c r="BG31" s="320" t="s">
        <v>58</v>
      </c>
      <c r="BH31" s="4"/>
      <c r="BI31" s="4"/>
      <c r="BJ31" s="11"/>
      <c r="BK31" s="464"/>
      <c r="BL31" s="236" t="s">
        <v>104</v>
      </c>
      <c r="BM31" s="227" t="s">
        <v>104</v>
      </c>
      <c r="BN31" s="227" t="s">
        <v>104</v>
      </c>
      <c r="BO31" s="227" t="s">
        <v>104</v>
      </c>
      <c r="BP31" s="227" t="s">
        <v>104</v>
      </c>
      <c r="BQ31" s="4"/>
      <c r="BR31" s="4"/>
      <c r="BS31" s="102" t="s">
        <v>41</v>
      </c>
      <c r="BT31" s="4"/>
      <c r="BU31" s="4"/>
      <c r="BV31" s="4"/>
      <c r="BW31" s="269" t="s">
        <v>58</v>
      </c>
      <c r="BX31" s="102" t="s">
        <v>41</v>
      </c>
      <c r="BY31" s="4"/>
      <c r="BZ31" s="4"/>
      <c r="CA31" s="269" t="s">
        <v>58</v>
      </c>
      <c r="CB31" s="102"/>
      <c r="CC31" s="269" t="s">
        <v>58</v>
      </c>
      <c r="CD31" s="418" t="s">
        <v>41</v>
      </c>
      <c r="CE31" s="4"/>
      <c r="CF31" s="4"/>
      <c r="CG31" s="133"/>
      <c r="CH31" s="269" t="s">
        <v>58</v>
      </c>
      <c r="CI31" s="269" t="s">
        <v>58</v>
      </c>
      <c r="CJ31" s="102" t="s">
        <v>41</v>
      </c>
      <c r="CK31" s="102" t="s">
        <v>41</v>
      </c>
      <c r="CL31" s="141" t="s">
        <v>41</v>
      </c>
      <c r="CM31" s="107">
        <f t="shared" si="34"/>
        <v>0</v>
      </c>
      <c r="CN31" s="92">
        <f>COUNTIF(C31:CF31,"пс")</f>
        <v>0</v>
      </c>
      <c r="CO31" s="92">
        <f>COUNTIF(C31:CN31,"мб")</f>
        <v>4</v>
      </c>
      <c r="CP31" s="176">
        <v>0</v>
      </c>
      <c r="CQ31" s="187">
        <v>6</v>
      </c>
      <c r="CR31" s="110">
        <v>0</v>
      </c>
      <c r="CS31" s="174">
        <v>6</v>
      </c>
      <c r="CT31" s="107">
        <f t="shared" si="2"/>
        <v>0</v>
      </c>
      <c r="CU31" s="110">
        <f t="shared" si="3"/>
        <v>6</v>
      </c>
      <c r="CV31" s="111">
        <f t="shared" si="8"/>
        <v>0</v>
      </c>
      <c r="CW31" s="111">
        <f>COUNTIF(C31:CV31,"пр")</f>
        <v>0</v>
      </c>
      <c r="CX31" s="113">
        <f t="shared" si="9"/>
        <v>0</v>
      </c>
      <c r="CY31" s="111">
        <f t="shared" si="10"/>
        <v>5</v>
      </c>
      <c r="CZ31" s="122">
        <f t="shared" si="11"/>
        <v>0</v>
      </c>
      <c r="DA31" s="123">
        <f t="shared" si="12"/>
        <v>0</v>
      </c>
      <c r="DB31" s="114">
        <f t="shared" si="13"/>
        <v>0</v>
      </c>
      <c r="DC31" s="114">
        <f t="shared" si="5"/>
        <v>0</v>
      </c>
      <c r="DD31" s="107">
        <f t="shared" si="14"/>
        <v>0</v>
      </c>
      <c r="DE31" s="111">
        <f>COUNTIF(C31:CF31,"Тс")</f>
        <v>0</v>
      </c>
      <c r="DF31" s="111">
        <f t="shared" si="15"/>
        <v>0</v>
      </c>
      <c r="DG31" s="111">
        <v>0</v>
      </c>
      <c r="DH31" s="107">
        <f>COUNTIF(C31:DG31,"ох")</f>
        <v>0</v>
      </c>
      <c r="DI31" s="178">
        <f>COUNTIF(C31:CF31,"фт")</f>
        <v>0</v>
      </c>
      <c r="DJ31" s="126">
        <f>COUNTIF(C31:CF31,"лд")</f>
        <v>0</v>
      </c>
      <c r="DK31" s="111">
        <f t="shared" si="16"/>
        <v>4</v>
      </c>
      <c r="DL31" s="111">
        <f>COUNTIF(C31:CF31,"мм/")</f>
        <v>0</v>
      </c>
      <c r="DM31" s="111">
        <f>COUNTIF(C31:CF31,"/мм")</f>
        <v>0</v>
      </c>
      <c r="DN31" s="214">
        <f t="shared" si="17"/>
        <v>16</v>
      </c>
      <c r="DO31" s="451">
        <v>19</v>
      </c>
      <c r="DP31" s="111">
        <v>6</v>
      </c>
      <c r="DQ31" s="177">
        <v>0</v>
      </c>
      <c r="DR31" s="123">
        <f t="shared" si="7"/>
        <v>0</v>
      </c>
      <c r="DS31" s="179">
        <v>0</v>
      </c>
      <c r="DT31" s="116">
        <f>COUNTIF(C31:DS31,"пфс")</f>
        <v>5</v>
      </c>
      <c r="DU31" s="107">
        <v>3</v>
      </c>
      <c r="DV31" s="114">
        <v>0</v>
      </c>
      <c r="DW31" s="174">
        <v>6</v>
      </c>
      <c r="DX31" s="100"/>
    </row>
    <row r="32" spans="1:128" ht="15.75" thickBot="1">
      <c r="A32" s="502"/>
      <c r="B32" s="460" t="s">
        <v>4</v>
      </c>
      <c r="F32" s="255" t="s">
        <v>58</v>
      </c>
      <c r="G32" s="215" t="s">
        <v>58</v>
      </c>
      <c r="H32" s="255" t="s">
        <v>58</v>
      </c>
      <c r="I32" s="255" t="s">
        <v>58</v>
      </c>
      <c r="J32" s="255" t="s">
        <v>58</v>
      </c>
      <c r="K32" s="4"/>
      <c r="L32" s="4"/>
      <c r="M32" s="123" t="s">
        <v>58</v>
      </c>
      <c r="N32" s="123" t="s">
        <v>58</v>
      </c>
      <c r="O32" s="123" t="s">
        <v>58</v>
      </c>
      <c r="P32" s="132"/>
      <c r="Q32" s="132"/>
      <c r="R32" s="255" t="s">
        <v>58</v>
      </c>
      <c r="T32" s="4"/>
      <c r="U32" s="4"/>
      <c r="V32" s="4"/>
      <c r="W32" s="255" t="s">
        <v>58</v>
      </c>
      <c r="X32" s="255" t="s">
        <v>58</v>
      </c>
      <c r="Y32" s="255" t="s">
        <v>58</v>
      </c>
      <c r="Z32" s="255" t="s">
        <v>58</v>
      </c>
      <c r="AA32" s="3"/>
      <c r="AB32" s="255" t="s">
        <v>58</v>
      </c>
      <c r="AC32" s="255" t="s">
        <v>58</v>
      </c>
      <c r="AD32" s="262" t="s">
        <v>58</v>
      </c>
      <c r="AE32" s="286"/>
      <c r="AF32" s="132"/>
      <c r="AG32" s="132"/>
      <c r="AH32" s="132"/>
      <c r="AI32" s="4"/>
      <c r="AJ32" s="4"/>
      <c r="AK32" s="4"/>
      <c r="AM32" s="4"/>
      <c r="AN32" s="133"/>
      <c r="AO32" s="133"/>
      <c r="AP32" s="4"/>
      <c r="AQ32" s="4"/>
      <c r="AS32" s="316" t="s">
        <v>42</v>
      </c>
      <c r="AU32" s="331" t="s">
        <v>38</v>
      </c>
      <c r="AV32" s="332" t="s">
        <v>42</v>
      </c>
      <c r="AW32" s="4"/>
      <c r="AX32" s="4"/>
      <c r="AZ32" s="331" t="s">
        <v>38</v>
      </c>
      <c r="BB32" s="102"/>
      <c r="BC32" s="4"/>
      <c r="BD32" s="4"/>
      <c r="BE32" s="4"/>
      <c r="BF32" s="4"/>
      <c r="BG32" s="4"/>
      <c r="BH32" s="4"/>
      <c r="BI32" s="4"/>
      <c r="BJ32" s="11"/>
      <c r="BK32" s="464"/>
      <c r="BL32" s="237" t="s">
        <v>104</v>
      </c>
      <c r="BM32" s="228" t="s">
        <v>104</v>
      </c>
      <c r="BN32" s="228" t="s">
        <v>104</v>
      </c>
      <c r="BO32" s="228" t="s">
        <v>104</v>
      </c>
      <c r="BP32" s="228" t="s">
        <v>104</v>
      </c>
      <c r="BQ32" s="3"/>
      <c r="BR32" s="3"/>
      <c r="BS32" s="132"/>
      <c r="BT32" s="102" t="s">
        <v>41</v>
      </c>
      <c r="BU32" s="4"/>
      <c r="BV32" s="132"/>
      <c r="BW32" s="102" t="s">
        <v>41</v>
      </c>
      <c r="BX32" s="4"/>
      <c r="BY32" s="102" t="s">
        <v>41</v>
      </c>
      <c r="BZ32" s="102" t="s">
        <v>41</v>
      </c>
      <c r="CA32" s="102" t="s">
        <v>41</v>
      </c>
      <c r="CB32" s="269" t="s">
        <v>58</v>
      </c>
      <c r="CC32" s="4"/>
      <c r="CD32" s="257" t="s">
        <v>57</v>
      </c>
      <c r="CE32" s="102" t="s">
        <v>41</v>
      </c>
      <c r="CF32" s="4"/>
      <c r="CG32" s="269" t="s">
        <v>58</v>
      </c>
      <c r="CH32" s="3"/>
      <c r="CI32" s="3"/>
      <c r="CJ32" s="257" t="s">
        <v>57</v>
      </c>
      <c r="CK32" s="257" t="s">
        <v>57</v>
      </c>
      <c r="CL32" s="43"/>
      <c r="CM32" s="107">
        <f>COUNTIF(C32:CL32,"па")</f>
        <v>0</v>
      </c>
      <c r="CN32" s="92">
        <f>COUNTIF(C32:CF32,"пс")</f>
        <v>0</v>
      </c>
      <c r="CO32" s="92">
        <f>COUNTIF(C32:CN32,"мб")</f>
        <v>2</v>
      </c>
      <c r="CP32" s="176">
        <v>0</v>
      </c>
      <c r="CQ32" s="187">
        <v>6</v>
      </c>
      <c r="CR32" s="110">
        <v>0</v>
      </c>
      <c r="CS32" s="174">
        <v>6</v>
      </c>
      <c r="CT32" s="107">
        <f>COUNTIF(C32:CS32,"пф")</f>
        <v>0</v>
      </c>
      <c r="CU32" s="110">
        <f>COUNTIF(C32:CT32,"фа")</f>
        <v>6</v>
      </c>
      <c r="CV32" s="111">
        <f>COUNTIF(C32:CU32,"лд")</f>
        <v>0</v>
      </c>
      <c r="CW32" s="111">
        <f>COUNTIF(C32:CV32,"пр")</f>
        <v>0</v>
      </c>
      <c r="CX32" s="113">
        <f>COUNTIF(C32:CW32,"па/")</f>
        <v>0</v>
      </c>
      <c r="CY32" s="111">
        <f>COUNTIF(C32:CX32,"ог")</f>
        <v>0</v>
      </c>
      <c r="CZ32" s="122">
        <f>COUNTIF(C32:CY32,"/фа")</f>
        <v>0</v>
      </c>
      <c r="DA32" s="123">
        <f>COUNTIF(C32:CZ32,"па/фа")</f>
        <v>0</v>
      </c>
      <c r="DB32" s="114">
        <f>COUNTIF(C32:DA32,"фа/па")</f>
        <v>0</v>
      </c>
      <c r="DC32" s="114">
        <f>COUNTIF(C32:DB32,"па/фк")</f>
        <v>0</v>
      </c>
      <c r="DD32" s="107">
        <f>COUNTIF(C32:DC32,"ос")</f>
        <v>0</v>
      </c>
      <c r="DE32" s="111">
        <f>COUNTIF(C32:CF32,"Тс")</f>
        <v>0</v>
      </c>
      <c r="DF32" s="111">
        <f>COUNTIF(C32:DE32,"хс")</f>
        <v>0</v>
      </c>
      <c r="DG32" s="111">
        <v>0</v>
      </c>
      <c r="DH32" s="107">
        <f>COUNTIF(C32:DG32,"ох")</f>
        <v>0</v>
      </c>
      <c r="DI32" s="178">
        <f>COUNTIF(C32:CF32,"фт")</f>
        <v>0</v>
      </c>
      <c r="DJ32" s="126">
        <f>COUNTIF(C32:CF32,"лд")</f>
        <v>0</v>
      </c>
      <c r="DK32" s="111">
        <f>COUNTIF(C32:DJ32,"мм")</f>
        <v>2</v>
      </c>
      <c r="DL32" s="111">
        <f>COUNTIF(C32:CF32,"мм/")</f>
        <v>0</v>
      </c>
      <c r="DM32" s="111">
        <f>COUNTIF(C32:CF32,"/мм")</f>
        <v>0</v>
      </c>
      <c r="DN32" s="214">
        <f>COUNTIF(C32:DM32,"фк")</f>
        <v>18</v>
      </c>
      <c r="DO32" s="451">
        <v>4</v>
      </c>
      <c r="DP32" s="111">
        <v>0</v>
      </c>
      <c r="DQ32" s="177">
        <v>0</v>
      </c>
      <c r="DR32" s="112">
        <f>COUNTIF(C32:DQ32,"фл")</f>
        <v>3</v>
      </c>
      <c r="DS32" s="190">
        <v>4</v>
      </c>
      <c r="DT32" s="116">
        <f>COUNTIF(C32:DS32,"пфс")</f>
        <v>5</v>
      </c>
      <c r="DU32" s="107">
        <v>0</v>
      </c>
      <c r="DV32" s="114">
        <v>0</v>
      </c>
      <c r="DW32" s="174">
        <v>6</v>
      </c>
      <c r="DX32" s="100"/>
    </row>
    <row r="33" spans="1:128" ht="15.75" thickBot="1">
      <c r="A33" s="130"/>
      <c r="B33" s="206" t="s">
        <v>36</v>
      </c>
      <c r="C33" s="144"/>
      <c r="D33" s="101"/>
      <c r="E33" s="101"/>
      <c r="F33" s="101"/>
      <c r="G33" s="101"/>
      <c r="H33" s="101"/>
      <c r="I33" s="101"/>
      <c r="J33" s="417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46"/>
      <c r="AE33" s="294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43"/>
      <c r="BB33" s="144"/>
      <c r="BC33" s="101"/>
      <c r="BD33" s="101"/>
      <c r="BE33" s="101"/>
      <c r="BF33" s="143"/>
      <c r="BG33" s="489"/>
      <c r="BH33" s="490"/>
      <c r="BI33" s="490"/>
      <c r="BJ33" s="491"/>
      <c r="BK33" s="219"/>
      <c r="BL33" s="32"/>
      <c r="BM33" s="9"/>
      <c r="BN33" s="9"/>
      <c r="BO33" s="143"/>
      <c r="BP33" s="143"/>
      <c r="BQ33" s="9"/>
      <c r="BR33" s="9"/>
      <c r="BS33" s="101"/>
      <c r="BT33" s="101"/>
      <c r="BU33" s="307"/>
      <c r="BV33" s="143"/>
      <c r="BW33" s="101"/>
      <c r="BX33" s="9"/>
      <c r="BY33" s="9"/>
      <c r="BZ33" s="9"/>
      <c r="CA33" s="138"/>
      <c r="CB33" s="138"/>
      <c r="CC33" s="138"/>
      <c r="CD33" s="258" t="s">
        <v>57</v>
      </c>
      <c r="CE33" s="138"/>
      <c r="CF33" s="143"/>
      <c r="CG33" s="9"/>
      <c r="CH33" s="143"/>
      <c r="CI33" s="9"/>
      <c r="CJ33" s="258" t="s">
        <v>57</v>
      </c>
      <c r="CK33" s="258" t="s">
        <v>57</v>
      </c>
      <c r="CL33" s="146"/>
      <c r="CM33" s="107">
        <f t="shared" si="34"/>
        <v>0</v>
      </c>
      <c r="CN33" s="92">
        <f>COUNTIF(C33:CF33,"пс")</f>
        <v>0</v>
      </c>
      <c r="CO33" s="92">
        <f t="shared" si="1"/>
        <v>0</v>
      </c>
      <c r="CP33" s="188">
        <v>0</v>
      </c>
      <c r="CQ33" s="183">
        <v>0</v>
      </c>
      <c r="CR33" s="110">
        <v>0</v>
      </c>
      <c r="CS33" s="189">
        <v>0</v>
      </c>
      <c r="CT33" s="107">
        <f t="shared" si="2"/>
        <v>0</v>
      </c>
      <c r="CU33" s="110">
        <f t="shared" si="3"/>
        <v>0</v>
      </c>
      <c r="CV33" s="111">
        <f t="shared" si="8"/>
        <v>0</v>
      </c>
      <c r="CW33" s="111">
        <f t="shared" si="4"/>
        <v>0</v>
      </c>
      <c r="CX33" s="113">
        <f>COUNTIF(C33:CW33,"фа/")</f>
        <v>0</v>
      </c>
      <c r="CY33" s="111">
        <f t="shared" si="10"/>
        <v>0</v>
      </c>
      <c r="CZ33" s="122">
        <f>COUNTIF(C33:CY33,"фк/мб")</f>
        <v>0</v>
      </c>
      <c r="DA33" s="123">
        <f t="shared" si="12"/>
        <v>0</v>
      </c>
      <c r="DB33" s="114">
        <f t="shared" si="13"/>
        <v>0</v>
      </c>
      <c r="DC33" s="114">
        <f t="shared" si="5"/>
        <v>0</v>
      </c>
      <c r="DD33" s="107">
        <f t="shared" si="14"/>
        <v>0</v>
      </c>
      <c r="DE33" s="186">
        <f>COUNTIF(C33:CF33,"Тс")</f>
        <v>0</v>
      </c>
      <c r="DF33" s="111">
        <f t="shared" si="15"/>
        <v>0</v>
      </c>
      <c r="DG33" s="111">
        <v>0</v>
      </c>
      <c r="DH33" s="107">
        <f t="shared" si="6"/>
        <v>0</v>
      </c>
      <c r="DI33" s="186">
        <f>COUNTIF(C33:CF33,"фт")</f>
        <v>0</v>
      </c>
      <c r="DJ33" s="126">
        <f>COUNTIF(C33:CF33,"лд")</f>
        <v>0</v>
      </c>
      <c r="DK33" s="111">
        <f>COUNTIF(C33:CF33,"мм")</f>
        <v>0</v>
      </c>
      <c r="DL33" s="111">
        <f>COUNTIF(C33:CF33,"мм/")</f>
        <v>0</v>
      </c>
      <c r="DM33" s="111">
        <f>COUNTIF(C33:CF33,"/мм")</f>
        <v>0</v>
      </c>
      <c r="DN33" s="214">
        <f t="shared" si="17"/>
        <v>0</v>
      </c>
      <c r="DO33" s="453"/>
      <c r="DP33" s="111">
        <v>0</v>
      </c>
      <c r="DQ33" s="183">
        <v>0</v>
      </c>
      <c r="DR33" s="186">
        <f t="shared" si="7"/>
        <v>3</v>
      </c>
      <c r="DS33" s="179">
        <v>0</v>
      </c>
      <c r="DT33" s="192">
        <f>COUNTIF(C33:CF33,"пфс")</f>
        <v>0</v>
      </c>
      <c r="DU33" s="181">
        <v>0</v>
      </c>
      <c r="DV33" s="114">
        <v>0</v>
      </c>
      <c r="DW33" s="174">
        <v>0</v>
      </c>
      <c r="DX33" s="100"/>
    </row>
    <row r="34" spans="1:128" ht="15">
      <c r="A34" s="58"/>
      <c r="B34" s="78"/>
      <c r="C34" s="539" t="s">
        <v>84</v>
      </c>
      <c r="D34" s="540"/>
      <c r="E34" s="540"/>
      <c r="F34" s="540"/>
      <c r="G34" s="540"/>
      <c r="H34" s="540"/>
      <c r="I34" s="540"/>
      <c r="J34" s="540"/>
      <c r="K34" s="540"/>
      <c r="L34" s="540"/>
      <c r="M34" s="540"/>
      <c r="N34" s="540"/>
      <c r="O34" s="540"/>
      <c r="P34" s="540"/>
      <c r="Q34" s="540"/>
      <c r="R34" s="540"/>
      <c r="S34" s="540"/>
      <c r="T34" s="540"/>
      <c r="U34" s="540"/>
      <c r="V34" s="540"/>
      <c r="W34" s="60"/>
      <c r="X34" s="60"/>
      <c r="Y34" s="60"/>
      <c r="Z34" s="60"/>
      <c r="AA34" s="60"/>
      <c r="AB34" s="60"/>
      <c r="AC34" s="60"/>
      <c r="AD34" s="60"/>
      <c r="AE34" s="50"/>
      <c r="AF34" s="62"/>
      <c r="AG34" s="62"/>
      <c r="AH34" s="62"/>
      <c r="AI34" s="62"/>
      <c r="AJ34" s="50"/>
      <c r="AK34" s="50"/>
      <c r="AL34" s="50"/>
      <c r="AM34" s="50"/>
      <c r="AN34" s="50"/>
      <c r="AO34" s="50"/>
      <c r="AP34" s="62"/>
      <c r="AQ34" s="62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68"/>
      <c r="BC34" s="68"/>
      <c r="BD34" s="68"/>
      <c r="BE34" s="68"/>
      <c r="BF34" s="68"/>
      <c r="BG34" s="68"/>
      <c r="BH34" s="68"/>
      <c r="BI34" s="68"/>
      <c r="BJ34" s="68"/>
      <c r="BK34" s="69"/>
      <c r="BL34" s="68"/>
      <c r="BM34" s="68"/>
      <c r="BN34" s="68"/>
      <c r="BO34" s="68"/>
      <c r="BP34" s="70"/>
      <c r="BQ34" s="70"/>
      <c r="BR34" s="70"/>
      <c r="BS34" s="70"/>
      <c r="BT34" s="70"/>
      <c r="BU34" s="70"/>
      <c r="BV34" s="70"/>
      <c r="BW34" s="70" t="s">
        <v>135</v>
      </c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442">
        <f>SUM(CM4:CM33)</f>
        <v>60</v>
      </c>
      <c r="CN34" s="93">
        <f>SUM(CN4:CN33)</f>
        <v>0</v>
      </c>
      <c r="CO34" s="93">
        <f>SUM(CO4:CO33)</f>
        <v>65</v>
      </c>
      <c r="CP34" s="108">
        <v>31</v>
      </c>
      <c r="CQ34" s="110">
        <v>31</v>
      </c>
      <c r="CR34" s="113">
        <v>0</v>
      </c>
      <c r="CS34" s="121">
        <v>31</v>
      </c>
      <c r="CT34" s="193">
        <f aca="true" t="shared" si="35" ref="CT34:DB34">SUM(CT4:CT33)</f>
        <v>122</v>
      </c>
      <c r="CU34" s="449">
        <f>SUM(CU4:CU33)</f>
        <v>87</v>
      </c>
      <c r="CV34" s="113">
        <f t="shared" si="35"/>
        <v>120</v>
      </c>
      <c r="CW34" s="113">
        <f t="shared" si="35"/>
        <v>165</v>
      </c>
      <c r="CX34" s="114">
        <f t="shared" si="35"/>
        <v>18</v>
      </c>
      <c r="CY34" s="114">
        <f t="shared" si="35"/>
        <v>115</v>
      </c>
      <c r="CZ34" s="194">
        <f t="shared" si="35"/>
        <v>18</v>
      </c>
      <c r="DA34" s="114">
        <f t="shared" si="35"/>
        <v>21</v>
      </c>
      <c r="DB34" s="113">
        <f t="shared" si="35"/>
        <v>21</v>
      </c>
      <c r="DC34" s="113">
        <f>SUM(DC4:DC33)</f>
        <v>0</v>
      </c>
      <c r="DD34" s="113">
        <f aca="true" t="shared" si="36" ref="DD34:DN34">SUM(DD4:DD33)</f>
        <v>54</v>
      </c>
      <c r="DE34" s="112">
        <f t="shared" si="36"/>
        <v>63</v>
      </c>
      <c r="DF34" s="113">
        <f t="shared" si="36"/>
        <v>27</v>
      </c>
      <c r="DG34" s="113">
        <f t="shared" si="36"/>
        <v>0</v>
      </c>
      <c r="DH34" s="443">
        <f t="shared" si="36"/>
        <v>120</v>
      </c>
      <c r="DI34" s="113">
        <f t="shared" si="36"/>
        <v>0</v>
      </c>
      <c r="DJ34" s="195">
        <f t="shared" si="36"/>
        <v>115</v>
      </c>
      <c r="DK34" s="113">
        <f t="shared" si="36"/>
        <v>55</v>
      </c>
      <c r="DL34" s="113">
        <f t="shared" si="36"/>
        <v>0</v>
      </c>
      <c r="DM34" s="113" t="e">
        <f t="shared" si="36"/>
        <v>#NAME?</v>
      </c>
      <c r="DN34" s="215">
        <f t="shared" si="36"/>
        <v>177</v>
      </c>
      <c r="DO34" s="455"/>
      <c r="DP34" s="110">
        <v>59</v>
      </c>
      <c r="DQ34" s="110">
        <v>11</v>
      </c>
      <c r="DR34" s="113">
        <f>SUM(DR4:DR33)</f>
        <v>54</v>
      </c>
      <c r="DS34" s="115">
        <v>54</v>
      </c>
      <c r="DT34" s="116">
        <f>SUM(DT4:DT33)</f>
        <v>81</v>
      </c>
      <c r="DU34" s="443">
        <v>55</v>
      </c>
      <c r="DV34" s="113">
        <v>31</v>
      </c>
      <c r="DW34" s="444">
        <v>57</v>
      </c>
      <c r="DX34" s="100"/>
    </row>
    <row r="35" spans="1:128" ht="12.75">
      <c r="A35" s="58"/>
      <c r="B35" s="59"/>
      <c r="C35" s="50"/>
      <c r="D35" s="100" t="s">
        <v>94</v>
      </c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50"/>
      <c r="S35" s="50"/>
      <c r="T35" s="75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32" t="s">
        <v>87</v>
      </c>
      <c r="AV35" s="532"/>
      <c r="AW35" s="532"/>
      <c r="AX35" s="532"/>
      <c r="AY35" s="532"/>
      <c r="AZ35" s="532"/>
      <c r="BA35" s="532"/>
      <c r="BB35" s="532"/>
      <c r="BC35" s="532"/>
      <c r="BD35" s="532"/>
      <c r="BE35" s="532"/>
      <c r="BF35" s="532"/>
      <c r="BG35" s="532"/>
      <c r="BH35" s="532"/>
      <c r="BI35" s="532"/>
      <c r="BJ35" s="532"/>
      <c r="BK35" s="532"/>
      <c r="BL35" s="532"/>
      <c r="BM35" s="532"/>
      <c r="BN35" s="131" t="s">
        <v>145</v>
      </c>
      <c r="BO35" s="131"/>
      <c r="BP35" s="131"/>
      <c r="BQ35" s="131"/>
      <c r="BR35" s="131"/>
      <c r="BS35" s="131"/>
      <c r="BT35" s="131"/>
      <c r="BU35" s="131"/>
      <c r="BV35" s="131"/>
      <c r="BW35" s="131"/>
      <c r="BX35" s="131"/>
      <c r="BY35" s="131"/>
      <c r="BZ35" s="131"/>
      <c r="CA35" s="131"/>
      <c r="CB35" s="131"/>
      <c r="CC35" s="131"/>
      <c r="CD35" s="131"/>
      <c r="CE35" s="70"/>
      <c r="CF35" s="50"/>
      <c r="CG35" s="50"/>
      <c r="CH35" s="50"/>
      <c r="CI35" s="50"/>
      <c r="CJ35" s="50"/>
      <c r="CK35" s="50"/>
      <c r="CL35" s="50"/>
      <c r="CM35" s="96"/>
      <c r="CN35" s="196"/>
      <c r="CO35" s="96"/>
      <c r="CP35" s="196"/>
      <c r="CQ35" s="197"/>
      <c r="CR35" s="198"/>
      <c r="CS35" s="196"/>
      <c r="CT35" s="198"/>
      <c r="CU35" s="198"/>
      <c r="CV35" s="196"/>
      <c r="CW35" s="196"/>
      <c r="CX35" s="199"/>
      <c r="CY35" s="198"/>
      <c r="CZ35" s="196"/>
      <c r="DA35" s="198"/>
      <c r="DB35" s="196"/>
      <c r="DC35" s="96"/>
      <c r="DD35" s="98"/>
      <c r="DE35" s="199"/>
      <c r="DF35" s="199"/>
      <c r="DG35" s="96"/>
      <c r="DH35" s="96"/>
      <c r="DI35" s="96"/>
      <c r="DJ35" s="96"/>
      <c r="DK35" s="96"/>
      <c r="DL35" s="96"/>
      <c r="DM35" s="96"/>
      <c r="DN35" s="199"/>
      <c r="DO35" s="96"/>
      <c r="DP35" s="199"/>
      <c r="DQ35" s="96"/>
      <c r="DR35" s="96"/>
      <c r="DS35" s="96"/>
      <c r="DT35" s="199"/>
      <c r="DU35" s="98"/>
      <c r="DV35" s="96"/>
      <c r="DW35" s="96"/>
      <c r="DX35" s="100"/>
    </row>
    <row r="36" spans="1:128" ht="12.75">
      <c r="A36" s="50"/>
      <c r="B36" s="50"/>
      <c r="C36" s="61"/>
      <c r="D36" s="100" t="s">
        <v>93</v>
      </c>
      <c r="E36" s="96"/>
      <c r="F36" s="96"/>
      <c r="G36" s="96"/>
      <c r="H36" s="96"/>
      <c r="I36" s="96"/>
      <c r="J36" s="97"/>
      <c r="K36" s="97"/>
      <c r="L36" s="97"/>
      <c r="M36" s="97"/>
      <c r="N36" s="97"/>
      <c r="O36" s="98"/>
      <c r="P36" s="99"/>
      <c r="Q36" s="96"/>
      <c r="R36" s="50"/>
      <c r="S36" s="62"/>
      <c r="T36" s="75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62"/>
      <c r="AO36" s="62"/>
      <c r="AP36" s="50"/>
      <c r="AQ36" s="50"/>
      <c r="AR36" s="60"/>
      <c r="AS36" s="60"/>
      <c r="AT36" s="60"/>
      <c r="AU36" s="313" t="s">
        <v>99</v>
      </c>
      <c r="AV36" s="381"/>
      <c r="AW36" s="381"/>
      <c r="AX36" s="381"/>
      <c r="AY36" s="381"/>
      <c r="AZ36" s="381"/>
      <c r="BA36" s="50"/>
      <c r="BB36" s="50"/>
      <c r="BC36" s="50"/>
      <c r="BD36" s="50"/>
      <c r="BE36" s="50"/>
      <c r="BF36" s="50"/>
      <c r="BG36" s="62"/>
      <c r="BH36" s="62"/>
      <c r="BI36" s="62"/>
      <c r="BJ36" s="62"/>
      <c r="BK36" s="68"/>
      <c r="BL36" s="50"/>
      <c r="BM36" s="50"/>
      <c r="BN36" s="94"/>
      <c r="BO36" s="94"/>
      <c r="BP36" s="149" t="s">
        <v>144</v>
      </c>
      <c r="BQ36" s="149"/>
      <c r="BR36" s="149"/>
      <c r="BS36" s="149"/>
      <c r="BT36" s="149"/>
      <c r="BU36" s="149"/>
      <c r="BV36" s="117"/>
      <c r="BW36" s="117"/>
      <c r="BX36" s="117"/>
      <c r="BY36" s="117"/>
      <c r="BZ36" s="117"/>
      <c r="CA36" s="117"/>
      <c r="CB36" s="117"/>
      <c r="CC36" s="117"/>
      <c r="CD36" s="117"/>
      <c r="CE36" s="70"/>
      <c r="CF36" s="50"/>
      <c r="CG36" s="50"/>
      <c r="CH36" s="50"/>
      <c r="CI36" s="50"/>
      <c r="CJ36" s="50"/>
      <c r="CK36" s="50"/>
      <c r="CL36" s="50"/>
      <c r="CM36" s="100"/>
      <c r="CN36" s="94"/>
      <c r="CO36" s="100"/>
      <c r="CP36" s="200"/>
      <c r="CQ36" s="153"/>
      <c r="CR36" s="153"/>
      <c r="CS36" s="153"/>
      <c r="CT36" s="153"/>
      <c r="CU36" s="201"/>
      <c r="CV36" s="153"/>
      <c r="CW36" s="202"/>
      <c r="CX36" s="153"/>
      <c r="CY36" s="200"/>
      <c r="CZ36" s="200"/>
      <c r="DA36" s="203"/>
      <c r="DB36" s="200"/>
      <c r="DC36" s="200"/>
      <c r="DD36" s="153"/>
      <c r="DE36" s="94"/>
      <c r="DF36" s="94"/>
      <c r="DG36" s="94"/>
      <c r="DH36" s="94"/>
      <c r="DI36" s="94"/>
      <c r="DJ36" s="94"/>
      <c r="DK36" s="94"/>
      <c r="DL36" s="94"/>
      <c r="DM36" s="94"/>
      <c r="DN36" s="94"/>
      <c r="DO36" s="94"/>
      <c r="DP36" s="100"/>
      <c r="DQ36" s="100"/>
      <c r="DR36" s="100"/>
      <c r="DS36" s="100"/>
      <c r="DT36" s="100"/>
      <c r="DU36" s="100"/>
      <c r="DV36" s="100"/>
      <c r="DW36" s="100"/>
      <c r="DX36" s="100"/>
    </row>
    <row r="37" spans="1:128" ht="12.75">
      <c r="A37" s="50"/>
      <c r="B37" s="50"/>
      <c r="C37" s="94"/>
      <c r="D37" s="386" t="s">
        <v>114</v>
      </c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277" t="s">
        <v>115</v>
      </c>
      <c r="AV37" s="381"/>
      <c r="AW37" s="381"/>
      <c r="AX37" s="381"/>
      <c r="AY37" s="381"/>
      <c r="AZ37" s="381"/>
      <c r="BA37" s="381"/>
      <c r="BB37" s="381"/>
      <c r="BC37" s="50"/>
      <c r="BD37" s="50"/>
      <c r="BE37" s="50"/>
      <c r="BF37" s="50"/>
      <c r="BK37" s="68"/>
      <c r="BL37" s="50"/>
      <c r="BM37" s="50"/>
      <c r="BN37" s="94"/>
      <c r="BO37" s="94"/>
      <c r="BP37" s="149" t="s">
        <v>89</v>
      </c>
      <c r="BQ37" s="149"/>
      <c r="BR37" s="149"/>
      <c r="BS37" s="149"/>
      <c r="BT37" s="149"/>
      <c r="BU37" s="149"/>
      <c r="BV37" s="117"/>
      <c r="BW37" s="117"/>
      <c r="BX37" s="117"/>
      <c r="BY37" s="117"/>
      <c r="BZ37" s="117"/>
      <c r="CA37" s="117"/>
      <c r="CB37" s="117"/>
      <c r="CC37" s="117"/>
      <c r="CD37" s="117"/>
      <c r="CE37" s="70"/>
      <c r="CF37" s="50"/>
      <c r="CG37" s="50"/>
      <c r="CH37" s="50"/>
      <c r="CI37" s="50"/>
      <c r="CJ37" s="50"/>
      <c r="CK37" s="50"/>
      <c r="CL37" s="50"/>
      <c r="CM37" s="100"/>
      <c r="CN37" s="94"/>
      <c r="CO37" s="100"/>
      <c r="CP37" s="100"/>
      <c r="CQ37" s="204"/>
      <c r="CR37" s="205"/>
      <c r="CS37" s="204"/>
      <c r="CT37" s="204"/>
      <c r="CU37" s="204"/>
      <c r="CV37" s="204"/>
      <c r="CW37" s="150"/>
      <c r="CX37" s="204"/>
      <c r="CY37" s="204"/>
      <c r="CZ37" s="204"/>
      <c r="DA37" s="151"/>
      <c r="DB37" s="204"/>
      <c r="DC37" s="100"/>
      <c r="DD37" s="100"/>
      <c r="DE37" s="100"/>
      <c r="DF37" s="100"/>
      <c r="DG37" s="100"/>
      <c r="DH37" s="100"/>
      <c r="DI37" s="100"/>
      <c r="DJ37" s="100"/>
      <c r="DK37" s="100"/>
      <c r="DL37" s="100"/>
      <c r="DM37" s="100"/>
      <c r="DN37" s="100"/>
      <c r="DO37" s="100"/>
      <c r="DP37" s="100"/>
      <c r="DQ37" s="100"/>
      <c r="DR37" s="100"/>
      <c r="DS37" s="100"/>
      <c r="DT37" s="100"/>
      <c r="DU37" s="100"/>
      <c r="DV37" s="100"/>
      <c r="DW37" s="100"/>
      <c r="DX37" s="100"/>
    </row>
    <row r="38" spans="1:128" ht="12.75">
      <c r="A38" s="50"/>
      <c r="B38" s="50"/>
      <c r="C38" s="61"/>
      <c r="D38" s="387" t="s">
        <v>161</v>
      </c>
      <c r="E38" s="98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50"/>
      <c r="S38" s="50"/>
      <c r="T38" s="75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278" t="s">
        <v>116</v>
      </c>
      <c r="AV38" s="279"/>
      <c r="AW38" s="279"/>
      <c r="AX38" s="279"/>
      <c r="AY38" s="313"/>
      <c r="AZ38" s="381"/>
      <c r="BA38" s="381"/>
      <c r="BB38" s="50"/>
      <c r="BC38" s="50"/>
      <c r="BD38" s="50"/>
      <c r="BE38" s="50"/>
      <c r="BF38" s="50"/>
      <c r="BK38" s="64"/>
      <c r="BL38" s="64"/>
      <c r="BM38" s="64"/>
      <c r="BN38" s="94"/>
      <c r="BO38" s="94"/>
      <c r="BP38" s="149" t="s">
        <v>92</v>
      </c>
      <c r="BQ38" s="149"/>
      <c r="BR38" s="149"/>
      <c r="BW38" s="117"/>
      <c r="BX38" s="117"/>
      <c r="BY38" s="117"/>
      <c r="BZ38" s="117"/>
      <c r="CA38" s="117"/>
      <c r="CB38" s="117"/>
      <c r="CC38" s="117"/>
      <c r="CD38" s="117"/>
      <c r="CE38" s="70"/>
      <c r="CF38" s="50"/>
      <c r="CG38" s="50"/>
      <c r="CH38" s="50"/>
      <c r="CI38" s="50"/>
      <c r="CJ38" s="50"/>
      <c r="CK38" s="50"/>
      <c r="CL38" s="50"/>
      <c r="CM38" s="100"/>
      <c r="CN38" s="100"/>
      <c r="CO38" s="100"/>
      <c r="CP38" s="100"/>
      <c r="CQ38" s="100"/>
      <c r="CR38" s="100"/>
      <c r="CS38" s="100"/>
      <c r="CT38" s="100"/>
      <c r="CU38" s="100"/>
      <c r="CV38" s="100"/>
      <c r="CW38" s="150"/>
      <c r="CX38" s="100"/>
      <c r="CY38" s="100"/>
      <c r="CZ38" s="100"/>
      <c r="DA38" s="151"/>
      <c r="DB38" s="100"/>
      <c r="DC38" s="100"/>
      <c r="DD38" s="100"/>
      <c r="DE38" s="100"/>
      <c r="DF38" s="100"/>
      <c r="DG38" s="100"/>
      <c r="DH38" s="100"/>
      <c r="DI38" s="100"/>
      <c r="DJ38" s="100"/>
      <c r="DK38" s="100"/>
      <c r="DL38" s="100"/>
      <c r="DM38" s="100"/>
      <c r="DN38" s="100"/>
      <c r="DO38" s="100"/>
      <c r="DP38" s="100"/>
      <c r="DQ38" s="100"/>
      <c r="DR38" s="100"/>
      <c r="DS38" s="100"/>
      <c r="DT38" s="100"/>
      <c r="DU38" s="100"/>
      <c r="DV38" s="100"/>
      <c r="DW38" s="100"/>
      <c r="DX38" s="100"/>
    </row>
    <row r="39" spans="1:107" ht="12.75">
      <c r="A39" s="50"/>
      <c r="B39" s="50"/>
      <c r="C39" s="61"/>
      <c r="D39" s="387" t="s">
        <v>95</v>
      </c>
      <c r="E39" s="98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278" t="s">
        <v>100</v>
      </c>
      <c r="AV39" s="382"/>
      <c r="AW39" s="382"/>
      <c r="AX39" s="382"/>
      <c r="AY39" s="382"/>
      <c r="AZ39" s="382"/>
      <c r="BA39" s="62"/>
      <c r="BB39" s="50"/>
      <c r="BC39" s="50"/>
      <c r="BD39" s="50"/>
      <c r="BE39" s="50"/>
      <c r="BF39" s="50"/>
      <c r="BK39" s="71"/>
      <c r="BL39" s="71"/>
      <c r="BM39" s="71"/>
      <c r="BN39" s="94"/>
      <c r="BO39" s="94"/>
      <c r="BP39" s="149" t="s">
        <v>90</v>
      </c>
      <c r="BQ39" s="149"/>
      <c r="BR39" s="149"/>
      <c r="BS39" s="149"/>
      <c r="BT39" s="149"/>
      <c r="BU39" s="149"/>
      <c r="BV39" s="149"/>
      <c r="BW39" s="117"/>
      <c r="BX39" s="117"/>
      <c r="BY39" s="117"/>
      <c r="BZ39" s="117"/>
      <c r="CA39" s="117"/>
      <c r="CB39" s="117"/>
      <c r="CC39" s="117"/>
      <c r="CD39" s="117"/>
      <c r="CE39" s="70"/>
      <c r="CF39" s="50"/>
      <c r="CG39" s="50"/>
      <c r="CH39" s="50"/>
      <c r="CI39" s="50"/>
      <c r="CJ39" s="50"/>
      <c r="CK39" s="50"/>
      <c r="CL39" s="50"/>
      <c r="CV39" s="100"/>
      <c r="CW39" s="150"/>
      <c r="CX39" s="100"/>
      <c r="CY39" s="100"/>
      <c r="CZ39" s="100"/>
      <c r="DA39" s="151"/>
      <c r="DB39" s="100"/>
      <c r="DC39" s="100"/>
    </row>
    <row r="40" spans="1:107" ht="12.75">
      <c r="A40" s="50"/>
      <c r="B40" s="50"/>
      <c r="C40" s="61"/>
      <c r="D40" s="95" t="s">
        <v>110</v>
      </c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60"/>
      <c r="AS40" s="60"/>
      <c r="AT40" s="60"/>
      <c r="AU40" s="280" t="s">
        <v>101</v>
      </c>
      <c r="AV40" s="381"/>
      <c r="AW40" s="381"/>
      <c r="AX40" s="381"/>
      <c r="AY40" s="313"/>
      <c r="AZ40" s="62"/>
      <c r="BA40" s="62"/>
      <c r="BB40" s="50"/>
      <c r="BC40" s="50"/>
      <c r="BD40" s="50"/>
      <c r="BE40" s="50"/>
      <c r="BF40" s="50"/>
      <c r="BG40" s="71"/>
      <c r="BH40" s="71"/>
      <c r="BI40" s="71"/>
      <c r="BK40" s="71"/>
      <c r="BL40" s="71"/>
      <c r="BM40" s="71"/>
      <c r="BN40" s="94"/>
      <c r="BO40" s="94"/>
      <c r="BP40" s="149" t="s">
        <v>82</v>
      </c>
      <c r="BQ40" s="149"/>
      <c r="BR40" s="149"/>
      <c r="BS40" s="149"/>
      <c r="BT40" s="149"/>
      <c r="BU40" s="149"/>
      <c r="BV40" s="149"/>
      <c r="BW40" s="117"/>
      <c r="BX40" s="117"/>
      <c r="BY40" s="117"/>
      <c r="BZ40" s="117"/>
      <c r="CA40" s="117"/>
      <c r="CB40" s="117"/>
      <c r="CC40" s="117"/>
      <c r="CD40" s="117"/>
      <c r="CE40" s="70"/>
      <c r="CL40" s="50"/>
      <c r="CN40" s="41"/>
      <c r="CO40" s="41"/>
      <c r="CP40" s="41"/>
      <c r="CQ40" s="48"/>
      <c r="CR40" s="39"/>
      <c r="CS40" s="39"/>
      <c r="CT40" s="39"/>
      <c r="CU40" s="39"/>
      <c r="CV40" s="204"/>
      <c r="CW40" s="150"/>
      <c r="CX40" s="204"/>
      <c r="CY40" s="204"/>
      <c r="CZ40" s="204"/>
      <c r="DA40" s="151"/>
      <c r="DB40" s="204"/>
      <c r="DC40" s="100"/>
    </row>
    <row r="41" spans="1:107" ht="12.75">
      <c r="A41" s="50"/>
      <c r="B41" s="50"/>
      <c r="C41" s="50"/>
      <c r="D41" s="95" t="s">
        <v>111</v>
      </c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62"/>
      <c r="AM41" s="50"/>
      <c r="AN41" s="50"/>
      <c r="AO41" s="50"/>
      <c r="AP41" s="50"/>
      <c r="AQ41" s="50"/>
      <c r="AR41" s="50"/>
      <c r="AS41" s="50"/>
      <c r="AT41" s="50"/>
      <c r="AU41" s="280" t="s">
        <v>118</v>
      </c>
      <c r="AV41" s="381"/>
      <c r="AW41" s="381"/>
      <c r="AX41" s="381"/>
      <c r="AY41" s="381"/>
      <c r="AZ41" s="381"/>
      <c r="BA41" s="381"/>
      <c r="BB41" s="50"/>
      <c r="BC41" s="50"/>
      <c r="BD41" s="50"/>
      <c r="BE41" s="50"/>
      <c r="BF41" s="50"/>
      <c r="BG41" s="50"/>
      <c r="BH41" s="50"/>
      <c r="BI41" s="50"/>
      <c r="BK41" s="50"/>
      <c r="BL41" s="50"/>
      <c r="BM41" s="50"/>
      <c r="BN41" s="118"/>
      <c r="BO41" s="118"/>
      <c r="BP41" s="149" t="s">
        <v>77</v>
      </c>
      <c r="BQ41" s="149"/>
      <c r="BR41" s="149"/>
      <c r="BS41" s="149"/>
      <c r="BT41" s="149"/>
      <c r="BU41" s="149"/>
      <c r="BV41" s="117"/>
      <c r="BX41" s="117"/>
      <c r="BY41" s="117"/>
      <c r="BZ41" s="117"/>
      <c r="CA41" s="117"/>
      <c r="CB41" s="117"/>
      <c r="CC41" s="117"/>
      <c r="CD41" s="117"/>
      <c r="CE41" s="70"/>
      <c r="CF41" s="50"/>
      <c r="CG41" s="50"/>
      <c r="CH41" s="50"/>
      <c r="CI41" s="50"/>
      <c r="CJ41" s="50"/>
      <c r="CK41" s="50"/>
      <c r="CL41" s="50"/>
      <c r="CN41" s="41"/>
      <c r="CO41" s="41"/>
      <c r="CP41" s="41"/>
      <c r="CQ41" s="39"/>
      <c r="CR41" s="39"/>
      <c r="CS41" s="39"/>
      <c r="CT41" s="39"/>
      <c r="CU41" s="39"/>
      <c r="CV41" s="204"/>
      <c r="CW41" s="150"/>
      <c r="CX41" s="204"/>
      <c r="CY41" s="204"/>
      <c r="CZ41" s="204"/>
      <c r="DA41" s="151"/>
      <c r="DB41" s="204"/>
      <c r="DC41" s="100"/>
    </row>
    <row r="42" spans="1:107" ht="12.75">
      <c r="A42" s="50"/>
      <c r="B42" s="50"/>
      <c r="C42" s="50"/>
      <c r="D42" s="95" t="s">
        <v>96</v>
      </c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280" t="s">
        <v>126</v>
      </c>
      <c r="AV42" s="381"/>
      <c r="AW42" s="381"/>
      <c r="AX42" s="381"/>
      <c r="AY42" s="313"/>
      <c r="AZ42" s="381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62"/>
      <c r="BM42" s="62"/>
      <c r="BN42" s="119"/>
      <c r="BO42" s="119"/>
      <c r="BP42" s="149" t="s">
        <v>78</v>
      </c>
      <c r="BQ42" s="149"/>
      <c r="BR42" s="149"/>
      <c r="BS42" s="149"/>
      <c r="BT42" s="149"/>
      <c r="BU42" s="149"/>
      <c r="BV42" s="149"/>
      <c r="BW42" s="149"/>
      <c r="CC42" s="117"/>
      <c r="CD42" s="117"/>
      <c r="CE42" s="70"/>
      <c r="CF42" s="50"/>
      <c r="CG42" s="50"/>
      <c r="CH42" s="50"/>
      <c r="CI42" s="50"/>
      <c r="CJ42" s="50"/>
      <c r="CK42" s="50"/>
      <c r="CL42" s="50"/>
      <c r="CN42" s="41"/>
      <c r="CO42" s="41"/>
      <c r="CP42" s="41"/>
      <c r="CQ42" s="39"/>
      <c r="CR42" s="39"/>
      <c r="CS42" s="39"/>
      <c r="CT42" s="39"/>
      <c r="CU42" s="39"/>
      <c r="CV42" s="204"/>
      <c r="CW42" s="150"/>
      <c r="CX42" s="204"/>
      <c r="CY42" s="204"/>
      <c r="CZ42" s="204"/>
      <c r="DA42" s="151"/>
      <c r="DB42" s="204"/>
      <c r="DC42" s="100"/>
    </row>
    <row r="43" spans="1:107" ht="12.75">
      <c r="A43" s="50"/>
      <c r="B43" s="50"/>
      <c r="C43" s="50"/>
      <c r="D43" s="95" t="s">
        <v>97</v>
      </c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50"/>
      <c r="S43" s="50"/>
      <c r="T43" s="75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277" t="s">
        <v>137</v>
      </c>
      <c r="AV43" s="313"/>
      <c r="AW43" s="313"/>
      <c r="AX43" s="313"/>
      <c r="AY43" s="381"/>
      <c r="AZ43" s="381"/>
      <c r="BA43" s="50"/>
      <c r="BB43" s="50"/>
      <c r="BC43" s="50"/>
      <c r="BD43" s="50"/>
      <c r="BE43" s="50"/>
      <c r="BF43" s="50"/>
      <c r="BG43" s="62"/>
      <c r="BH43" s="62"/>
      <c r="BI43" s="62"/>
      <c r="BJ43" s="62"/>
      <c r="BK43" s="62"/>
      <c r="BL43" s="50"/>
      <c r="BM43" s="50"/>
      <c r="BN43" s="119"/>
      <c r="BO43" s="119"/>
      <c r="BP43" s="149" t="s">
        <v>80</v>
      </c>
      <c r="BQ43" s="149"/>
      <c r="BR43" s="149"/>
      <c r="BS43" s="149"/>
      <c r="BT43" s="149"/>
      <c r="BU43" s="149"/>
      <c r="BV43" s="149"/>
      <c r="BW43" s="149"/>
      <c r="BX43" s="149"/>
      <c r="BY43" s="149"/>
      <c r="BZ43" s="149"/>
      <c r="CA43" s="149"/>
      <c r="CB43" s="149"/>
      <c r="CC43" s="117"/>
      <c r="CD43" s="117"/>
      <c r="CE43" s="70"/>
      <c r="CF43" s="50"/>
      <c r="CG43" s="50"/>
      <c r="CH43" s="50"/>
      <c r="CI43" s="50"/>
      <c r="CJ43" s="50"/>
      <c r="CK43" s="50"/>
      <c r="CL43" s="50"/>
      <c r="CN43" s="41"/>
      <c r="CO43" s="41"/>
      <c r="CP43" s="41"/>
      <c r="CQ43" s="39"/>
      <c r="CR43" s="39"/>
      <c r="CS43" s="39"/>
      <c r="CT43" s="39"/>
      <c r="CU43" s="39"/>
      <c r="CV43" s="204"/>
      <c r="CW43" s="150"/>
      <c r="CX43" s="204"/>
      <c r="CY43" s="204"/>
      <c r="CZ43" s="204"/>
      <c r="DA43" s="151"/>
      <c r="DB43" s="204"/>
      <c r="DC43" s="100"/>
    </row>
    <row r="44" spans="1:107" ht="12.75">
      <c r="A44" s="50"/>
      <c r="B44" s="50"/>
      <c r="C44" s="50"/>
      <c r="D44" s="386" t="s">
        <v>98</v>
      </c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280" t="s">
        <v>102</v>
      </c>
      <c r="AV44" s="381"/>
      <c r="AW44" s="381"/>
      <c r="AX44" s="381"/>
      <c r="AY44" s="381"/>
      <c r="AZ44" s="381"/>
      <c r="BA44" s="381"/>
      <c r="BB44" s="50"/>
      <c r="BC44" s="50"/>
      <c r="BD44" s="50"/>
      <c r="BE44" s="50"/>
      <c r="BF44" s="50"/>
      <c r="BG44" s="68"/>
      <c r="BH44" s="68"/>
      <c r="BI44" s="68"/>
      <c r="BJ44" s="68"/>
      <c r="BK44" s="68"/>
      <c r="BL44" s="72"/>
      <c r="BM44" s="72"/>
      <c r="BN44" s="94"/>
      <c r="BO44" s="94"/>
      <c r="BP44" s="149" t="s">
        <v>79</v>
      </c>
      <c r="BQ44" s="149"/>
      <c r="BR44" s="149"/>
      <c r="BS44" s="149"/>
      <c r="BT44" s="149"/>
      <c r="BU44" s="149"/>
      <c r="BV44" s="149"/>
      <c r="BW44" s="117"/>
      <c r="BX44" s="117"/>
      <c r="BY44" s="117"/>
      <c r="BZ44" s="117"/>
      <c r="CA44" s="117"/>
      <c r="CB44" s="117"/>
      <c r="CC44" s="117"/>
      <c r="CD44" s="117"/>
      <c r="CE44" s="70"/>
      <c r="CF44" s="50"/>
      <c r="CG44" s="50"/>
      <c r="CH44" s="50"/>
      <c r="CI44" s="50"/>
      <c r="CJ44" s="50"/>
      <c r="CK44" s="50"/>
      <c r="CL44" s="50"/>
      <c r="CN44" s="41"/>
      <c r="CO44" s="41"/>
      <c r="CP44" s="41"/>
      <c r="CQ44" s="39" t="s">
        <v>49</v>
      </c>
      <c r="CR44" s="39"/>
      <c r="CS44" s="39"/>
      <c r="CT44" s="39"/>
      <c r="CU44" s="39"/>
      <c r="CV44" s="204"/>
      <c r="CW44" s="150"/>
      <c r="CX44" s="204"/>
      <c r="CY44" s="204"/>
      <c r="CZ44" s="204"/>
      <c r="DA44" s="151"/>
      <c r="DB44" s="204"/>
      <c r="DC44" s="100"/>
    </row>
    <row r="45" spans="1:107" ht="12.75">
      <c r="A45" s="50"/>
      <c r="B45" s="50"/>
      <c r="D45" s="95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AJ45" s="50"/>
      <c r="AK45" s="50"/>
      <c r="AL45" s="50"/>
      <c r="AM45" s="50"/>
      <c r="AN45" s="50"/>
      <c r="AO45" s="62"/>
      <c r="AP45" s="62"/>
      <c r="AQ45" s="62"/>
      <c r="AR45" s="50"/>
      <c r="AS45" s="50"/>
      <c r="AT45" s="50"/>
      <c r="AU45" s="277" t="s">
        <v>88</v>
      </c>
      <c r="AV45" s="381"/>
      <c r="AW45" s="381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6"/>
      <c r="BM45" s="56"/>
      <c r="BN45" s="94"/>
      <c r="BO45" s="94"/>
      <c r="BP45" s="149" t="s">
        <v>91</v>
      </c>
      <c r="BQ45" s="149"/>
      <c r="BR45" s="149"/>
      <c r="BS45" s="149"/>
      <c r="BT45" s="117"/>
      <c r="CC45" s="117"/>
      <c r="CD45" s="117"/>
      <c r="CE45" s="70"/>
      <c r="CF45" s="50"/>
      <c r="CG45" s="50"/>
      <c r="CH45" s="50"/>
      <c r="CI45" s="50"/>
      <c r="CJ45" s="50"/>
      <c r="CK45" s="50"/>
      <c r="CL45" s="50"/>
      <c r="CN45" s="41"/>
      <c r="CO45" s="41"/>
      <c r="CP45" s="41"/>
      <c r="CQ45" s="39"/>
      <c r="CR45" s="39"/>
      <c r="CS45" s="39"/>
      <c r="CT45" s="39"/>
      <c r="CU45" s="39"/>
      <c r="CV45" s="204"/>
      <c r="CW45" s="150"/>
      <c r="CX45" s="204"/>
      <c r="CY45" s="204"/>
      <c r="CZ45" s="204"/>
      <c r="DA45" s="151"/>
      <c r="DB45" s="204"/>
      <c r="DC45" s="100"/>
    </row>
    <row r="46" spans="1:107" ht="12.75">
      <c r="A46" s="50"/>
      <c r="B46" s="50"/>
      <c r="AO46" s="3"/>
      <c r="AP46" s="3"/>
      <c r="AQ46" s="3"/>
      <c r="AR46" s="50"/>
      <c r="AS46" s="50"/>
      <c r="AT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94"/>
      <c r="BO46" s="94"/>
      <c r="BP46" s="117"/>
      <c r="BQ46" s="117"/>
      <c r="BR46" s="117"/>
      <c r="BS46" s="117"/>
      <c r="BT46" s="117"/>
      <c r="BU46" s="117"/>
      <c r="BV46" s="117"/>
      <c r="BW46" s="117"/>
      <c r="BX46" s="117"/>
      <c r="BY46" s="117"/>
      <c r="BZ46" s="117"/>
      <c r="CA46" s="117"/>
      <c r="CB46" s="117"/>
      <c r="CC46" s="117"/>
      <c r="CD46" s="117"/>
      <c r="CE46" s="70"/>
      <c r="CF46" s="50"/>
      <c r="CG46" s="50"/>
      <c r="CH46" s="50"/>
      <c r="CI46" s="50"/>
      <c r="CJ46" s="50"/>
      <c r="CK46" s="50"/>
      <c r="CL46" s="50"/>
      <c r="CV46" s="100"/>
      <c r="CW46" s="150"/>
      <c r="CX46" s="100"/>
      <c r="CY46" s="100"/>
      <c r="CZ46" s="100"/>
      <c r="DA46" s="151"/>
      <c r="DB46" s="100"/>
      <c r="DC46" s="100"/>
    </row>
    <row r="47" spans="1:107" ht="12.75" customHeight="1">
      <c r="A47" s="50"/>
      <c r="B47" s="50"/>
      <c r="C47" s="50"/>
      <c r="D47" s="81"/>
      <c r="E47" s="62"/>
      <c r="AR47" s="62"/>
      <c r="AS47" s="62"/>
      <c r="AT47" s="62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72"/>
      <c r="BO47" s="72"/>
      <c r="CC47" s="70"/>
      <c r="CD47" s="70"/>
      <c r="CE47" s="70"/>
      <c r="CF47" s="50"/>
      <c r="CG47" s="50"/>
      <c r="CH47" s="50"/>
      <c r="CI47" s="50"/>
      <c r="CJ47" s="50"/>
      <c r="CK47" s="50"/>
      <c r="CL47" s="50"/>
      <c r="CV47" s="100"/>
      <c r="CW47" s="150"/>
      <c r="CX47" s="100"/>
      <c r="CY47" s="100"/>
      <c r="CZ47" s="100"/>
      <c r="DA47" s="151"/>
      <c r="DB47" s="100"/>
      <c r="DC47" s="100"/>
    </row>
    <row r="48" spans="1:107" ht="12.75" customHeight="1">
      <c r="A48" s="50"/>
      <c r="B48" s="50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65"/>
      <c r="BG48" s="50"/>
      <c r="BH48" s="50"/>
      <c r="BI48" s="50"/>
      <c r="BJ48" s="50"/>
      <c r="BK48" s="50"/>
      <c r="BL48" s="50"/>
      <c r="BM48" s="50"/>
      <c r="BN48" s="56"/>
      <c r="BO48" s="56"/>
      <c r="BX48" s="70"/>
      <c r="BY48" s="70"/>
      <c r="BZ48" s="70"/>
      <c r="CA48" s="70"/>
      <c r="CB48" s="70"/>
      <c r="CC48" s="70"/>
      <c r="CD48" s="70"/>
      <c r="CE48" s="60"/>
      <c r="CF48" s="60"/>
      <c r="CG48" s="60"/>
      <c r="CH48" s="60"/>
      <c r="CI48" s="60"/>
      <c r="CJ48" s="60"/>
      <c r="CK48" s="60"/>
      <c r="CL48" s="60"/>
      <c r="CV48" s="100"/>
      <c r="CW48" s="150"/>
      <c r="CX48" s="100"/>
      <c r="CY48" s="100"/>
      <c r="CZ48" s="100"/>
      <c r="DA48" s="151"/>
      <c r="DB48" s="100"/>
      <c r="DC48" s="100"/>
    </row>
    <row r="49" spans="1:107" ht="12.75" customHeight="1">
      <c r="A49" s="50"/>
      <c r="B49" s="50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BC49" s="57"/>
      <c r="BD49" s="481" t="s">
        <v>159</v>
      </c>
      <c r="BE49" s="481"/>
      <c r="BF49" s="481"/>
      <c r="BG49" s="481"/>
      <c r="BH49" s="481"/>
      <c r="BI49" s="481"/>
      <c r="BJ49" s="481"/>
      <c r="BK49" s="482"/>
      <c r="BL49" s="482"/>
      <c r="BM49" s="482"/>
      <c r="BN49" s="482"/>
      <c r="BO49" s="482"/>
      <c r="BP49" s="482"/>
      <c r="BQ49" s="482"/>
      <c r="BR49" s="482"/>
      <c r="BS49" s="482"/>
      <c r="BT49" s="482"/>
      <c r="BU49" s="482"/>
      <c r="BV49" s="482"/>
      <c r="BW49" s="482"/>
      <c r="BX49" s="482"/>
      <c r="BY49" s="482"/>
      <c r="BZ49" s="482"/>
      <c r="CA49" s="482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V49" s="100"/>
      <c r="CW49" s="150"/>
      <c r="CX49" s="100"/>
      <c r="CY49" s="100"/>
      <c r="CZ49" s="100"/>
      <c r="DA49" s="151"/>
      <c r="DB49" s="100"/>
      <c r="DC49" s="100"/>
    </row>
    <row r="50" spans="1:107" ht="12.75" customHeight="1">
      <c r="A50" s="50"/>
      <c r="B50" s="50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BC50" s="57"/>
      <c r="BD50" s="465" t="s">
        <v>146</v>
      </c>
      <c r="BE50" s="465"/>
      <c r="BF50" s="465"/>
      <c r="BG50" s="79"/>
      <c r="BH50" s="79"/>
      <c r="BI50" s="79"/>
      <c r="BJ50" s="79"/>
      <c r="BK50" s="63"/>
      <c r="BL50" s="60"/>
      <c r="BM50" s="60"/>
      <c r="BN50" s="6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62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3"/>
      <c r="CV50" s="100"/>
      <c r="CW50" s="150"/>
      <c r="CX50" s="100"/>
      <c r="CY50" s="100"/>
      <c r="CZ50" s="100"/>
      <c r="DA50" s="151"/>
      <c r="DB50" s="100"/>
      <c r="DC50" s="100"/>
    </row>
    <row r="51" spans="1:107" ht="12.75" customHeight="1">
      <c r="A51" s="50"/>
      <c r="B51" s="50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AR51" s="50"/>
      <c r="AS51" s="50"/>
      <c r="AT51" s="50"/>
      <c r="AU51" s="57"/>
      <c r="AV51" s="57"/>
      <c r="AW51" s="57"/>
      <c r="AX51" s="57"/>
      <c r="AY51" s="57"/>
      <c r="AZ51" s="57"/>
      <c r="BA51" s="57"/>
      <c r="BB51" s="57"/>
      <c r="BC51" s="57"/>
      <c r="BD51" s="468" t="s">
        <v>147</v>
      </c>
      <c r="BE51" s="468"/>
      <c r="BF51" s="468"/>
      <c r="BG51" s="468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50"/>
      <c r="BV51" s="50"/>
      <c r="BW51" s="50"/>
      <c r="BX51" s="50"/>
      <c r="BY51" s="50"/>
      <c r="BZ51" s="50"/>
      <c r="CA51" s="62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V51" s="100"/>
      <c r="CW51" s="150"/>
      <c r="CX51" s="100"/>
      <c r="CY51" s="100"/>
      <c r="CZ51" s="100"/>
      <c r="DA51" s="151"/>
      <c r="DB51" s="100"/>
      <c r="DC51" s="100"/>
    </row>
    <row r="52" spans="1:107" ht="12.75" customHeight="1">
      <c r="A52" s="50"/>
      <c r="B52" s="50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AR52" s="50"/>
      <c r="AS52" s="50"/>
      <c r="AT52" s="50"/>
      <c r="AU52" s="57"/>
      <c r="AV52" s="57"/>
      <c r="AW52" s="57"/>
      <c r="AX52" s="57"/>
      <c r="AY52" s="57"/>
      <c r="AZ52" s="57"/>
      <c r="BA52" s="57"/>
      <c r="BB52" s="57"/>
      <c r="BC52" s="57"/>
      <c r="BD52" s="469" t="s">
        <v>148</v>
      </c>
      <c r="BE52" s="469"/>
      <c r="BF52" s="469"/>
      <c r="BG52" s="469"/>
      <c r="BH52" s="80"/>
      <c r="BI52" s="80"/>
      <c r="BJ52" s="80"/>
      <c r="BK52" s="60"/>
      <c r="BL52" s="60"/>
      <c r="BM52" s="63"/>
      <c r="BN52" s="63"/>
      <c r="BO52" s="63"/>
      <c r="BP52" s="63"/>
      <c r="BQ52" s="63"/>
      <c r="BR52" s="62"/>
      <c r="BS52" s="50"/>
      <c r="BT52" s="50"/>
      <c r="BU52" s="50"/>
      <c r="BV52" s="50"/>
      <c r="BW52" s="50"/>
      <c r="BX52" s="50"/>
      <c r="BY52" s="50"/>
      <c r="BZ52" s="50"/>
      <c r="CA52" s="50"/>
      <c r="CB52" s="74"/>
      <c r="CC52" s="74"/>
      <c r="CD52" s="74"/>
      <c r="CE52" s="74"/>
      <c r="CF52" s="74"/>
      <c r="CG52" s="74"/>
      <c r="CH52" s="74"/>
      <c r="CI52" s="74"/>
      <c r="CJ52" s="74"/>
      <c r="CK52" s="74"/>
      <c r="CL52" s="74"/>
      <c r="CV52" s="100"/>
      <c r="CW52" s="150"/>
      <c r="CX52" s="100"/>
      <c r="CY52" s="100"/>
      <c r="CZ52" s="100"/>
      <c r="DA52" s="151"/>
      <c r="DB52" s="100"/>
      <c r="DC52" s="100"/>
    </row>
    <row r="53" spans="1:107" ht="12.75" customHeight="1">
      <c r="A53" s="50"/>
      <c r="B53" s="50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AR53" s="50"/>
      <c r="AS53" s="50"/>
      <c r="AT53" s="50"/>
      <c r="AU53" s="57"/>
      <c r="AV53" s="57"/>
      <c r="AW53" s="57"/>
      <c r="AX53" s="57"/>
      <c r="AY53" s="57"/>
      <c r="AZ53" s="57"/>
      <c r="BA53" s="57"/>
      <c r="BB53" s="57"/>
      <c r="BC53" s="57"/>
      <c r="BD53" s="469" t="s">
        <v>149</v>
      </c>
      <c r="BE53" s="469"/>
      <c r="BF53" s="469"/>
      <c r="BG53" s="80"/>
      <c r="BH53" s="80"/>
      <c r="BI53" s="80"/>
      <c r="BJ53" s="80"/>
      <c r="BK53" s="60"/>
      <c r="BL53" s="60"/>
      <c r="BM53" s="60"/>
      <c r="BN53" s="6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70"/>
      <c r="CV53" s="100"/>
      <c r="CW53" s="150"/>
      <c r="CX53" s="100"/>
      <c r="CY53" s="100"/>
      <c r="CZ53" s="100"/>
      <c r="DA53" s="151"/>
      <c r="DB53" s="100"/>
      <c r="DC53" s="100"/>
    </row>
    <row r="54" spans="1:107" ht="12.75" customHeight="1">
      <c r="A54" s="50"/>
      <c r="B54" s="50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AR54" s="50"/>
      <c r="AS54" s="50"/>
      <c r="AT54" s="50"/>
      <c r="AU54" s="57"/>
      <c r="AV54" s="57"/>
      <c r="AW54" s="57"/>
      <c r="AX54" s="57"/>
      <c r="AY54" s="57"/>
      <c r="AZ54" s="57"/>
      <c r="BA54" s="57"/>
      <c r="BB54" s="57"/>
      <c r="BC54" s="57"/>
      <c r="BD54" s="469" t="s">
        <v>150</v>
      </c>
      <c r="BE54" s="469"/>
      <c r="BF54" s="469"/>
      <c r="BG54" s="469"/>
      <c r="BH54" s="103"/>
      <c r="BI54" s="103"/>
      <c r="BJ54" s="103"/>
      <c r="BK54" s="104"/>
      <c r="BL54" s="104"/>
      <c r="BM54" s="104"/>
      <c r="BN54" s="104"/>
      <c r="BO54" s="60"/>
      <c r="BP54" s="60"/>
      <c r="BQ54" s="60"/>
      <c r="BR54" s="60"/>
      <c r="BS54" s="60"/>
      <c r="BT54" s="50"/>
      <c r="BU54" s="50"/>
      <c r="BV54" s="50"/>
      <c r="BW54" s="50"/>
      <c r="BX54" s="50"/>
      <c r="BY54" s="50"/>
      <c r="BZ54" s="50"/>
      <c r="CA54" s="50"/>
      <c r="CB54" s="74"/>
      <c r="CC54" s="74"/>
      <c r="CD54" s="70"/>
      <c r="CE54" s="70"/>
      <c r="CF54" s="70"/>
      <c r="CG54" s="70"/>
      <c r="CH54" s="70"/>
      <c r="CI54" s="70"/>
      <c r="CJ54" s="70"/>
      <c r="CK54" s="70"/>
      <c r="CL54" s="70"/>
      <c r="CV54" s="100"/>
      <c r="CW54" s="150"/>
      <c r="CX54" s="100"/>
      <c r="CY54" s="100"/>
      <c r="CZ54" s="100"/>
      <c r="DA54" s="151"/>
      <c r="DB54" s="100"/>
      <c r="DC54" s="100"/>
    </row>
    <row r="55" spans="1:107" ht="12.75" customHeight="1">
      <c r="A55" s="50"/>
      <c r="B55" s="50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AR55" s="50"/>
      <c r="AS55" s="50"/>
      <c r="AT55" s="50"/>
      <c r="AU55" s="57"/>
      <c r="AV55" s="57"/>
      <c r="AW55" s="57"/>
      <c r="AX55" s="57"/>
      <c r="AY55" s="57"/>
      <c r="AZ55" s="57"/>
      <c r="BA55" s="57"/>
      <c r="BB55" s="57"/>
      <c r="BC55" s="57"/>
      <c r="BD55" s="469" t="s">
        <v>151</v>
      </c>
      <c r="BE55" s="469"/>
      <c r="BF55" s="469"/>
      <c r="BG55" s="469"/>
      <c r="BH55" s="80"/>
      <c r="BI55" s="80"/>
      <c r="BJ55" s="80"/>
      <c r="BK55" s="60"/>
      <c r="BL55" s="60"/>
      <c r="BM55" s="60"/>
      <c r="BN55" s="6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V55" s="100"/>
      <c r="CW55" s="150"/>
      <c r="CX55" s="100"/>
      <c r="CY55" s="100"/>
      <c r="CZ55" s="100"/>
      <c r="DA55" s="151"/>
      <c r="DB55" s="100"/>
      <c r="DC55" s="100"/>
    </row>
    <row r="56" spans="1:107" ht="12.75" customHeight="1">
      <c r="A56" s="50"/>
      <c r="B56" s="50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AR56" s="50"/>
      <c r="AS56" s="50"/>
      <c r="AT56" s="50"/>
      <c r="AU56" s="57"/>
      <c r="AV56" s="57"/>
      <c r="AW56" s="57"/>
      <c r="AX56" s="57"/>
      <c r="AY56" s="57"/>
      <c r="AZ56" s="57"/>
      <c r="BA56" s="57"/>
      <c r="BB56" s="57"/>
      <c r="BC56" s="57"/>
      <c r="BD56" s="469" t="s">
        <v>152</v>
      </c>
      <c r="BE56" s="469"/>
      <c r="BF56" s="469"/>
      <c r="BG56" s="80"/>
      <c r="BH56" s="80"/>
      <c r="BI56" s="80"/>
      <c r="BJ56" s="80"/>
      <c r="BK56" s="60"/>
      <c r="BL56" s="60"/>
      <c r="BM56" s="60"/>
      <c r="BN56" s="6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62"/>
      <c r="CC56" s="62"/>
      <c r="CD56" s="56"/>
      <c r="CE56" s="62"/>
      <c r="CF56" s="56"/>
      <c r="CG56" s="56"/>
      <c r="CH56" s="56"/>
      <c r="CI56" s="56"/>
      <c r="CJ56" s="56"/>
      <c r="CK56" s="56"/>
      <c r="CL56" s="56"/>
      <c r="CV56" s="100"/>
      <c r="CW56" s="150"/>
      <c r="CX56" s="100"/>
      <c r="CY56" s="100"/>
      <c r="CZ56" s="100"/>
      <c r="DA56" s="151"/>
      <c r="DB56" s="100"/>
      <c r="DC56" s="100"/>
    </row>
    <row r="57" spans="1:107" ht="12.75" customHeight="1">
      <c r="A57" s="50"/>
      <c r="B57" s="50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AR57" s="50"/>
      <c r="AS57" s="50"/>
      <c r="AT57" s="50"/>
      <c r="AU57" s="57"/>
      <c r="AV57" s="57"/>
      <c r="AW57" s="57"/>
      <c r="AX57" s="57"/>
      <c r="AY57" s="57"/>
      <c r="AZ57" s="57"/>
      <c r="BA57" s="57"/>
      <c r="BB57" s="57"/>
      <c r="BC57" s="57"/>
      <c r="BD57" s="469" t="s">
        <v>153</v>
      </c>
      <c r="BE57" s="469"/>
      <c r="BF57" s="469"/>
      <c r="BG57" s="469"/>
      <c r="BH57" s="80"/>
      <c r="BI57" s="80"/>
      <c r="BJ57" s="8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50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V57" s="100"/>
      <c r="CW57" s="150"/>
      <c r="CX57" s="100"/>
      <c r="CY57" s="100"/>
      <c r="CZ57" s="100"/>
      <c r="DA57" s="151"/>
      <c r="DB57" s="100"/>
      <c r="DC57" s="100"/>
    </row>
    <row r="58" spans="1:107" ht="12.75" customHeight="1">
      <c r="A58" s="50"/>
      <c r="B58" s="50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AR58" s="50"/>
      <c r="AS58" s="50"/>
      <c r="AT58" s="50"/>
      <c r="AU58" s="57"/>
      <c r="AV58" s="57"/>
      <c r="AW58" s="57"/>
      <c r="AX58" s="57"/>
      <c r="AY58" s="57"/>
      <c r="AZ58" s="57"/>
      <c r="BA58" s="57"/>
      <c r="BB58" s="57"/>
      <c r="BC58" s="57"/>
      <c r="BD58" s="469" t="s">
        <v>154</v>
      </c>
      <c r="BE58" s="469"/>
      <c r="BF58" s="469"/>
      <c r="BG58" s="80"/>
      <c r="BH58" s="80"/>
      <c r="BI58" s="80"/>
      <c r="BJ58" s="80"/>
      <c r="BK58" s="60"/>
      <c r="BL58" s="60"/>
      <c r="BM58" s="60"/>
      <c r="BN58" s="60"/>
      <c r="BO58" s="60"/>
      <c r="BP58" s="60"/>
      <c r="BQ58" s="60"/>
      <c r="BR58" s="50"/>
      <c r="BS58" s="50"/>
      <c r="BT58" s="62"/>
      <c r="BU58" s="50"/>
      <c r="BV58" s="50"/>
      <c r="BW58" s="50"/>
      <c r="BX58" s="50"/>
      <c r="BY58" s="50"/>
      <c r="BZ58" s="50"/>
      <c r="CA58" s="50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V58" s="100"/>
      <c r="CW58" s="150"/>
      <c r="CX58" s="100"/>
      <c r="CY58" s="100"/>
      <c r="CZ58" s="100"/>
      <c r="DA58" s="151"/>
      <c r="DB58" s="100"/>
      <c r="DC58" s="100"/>
    </row>
    <row r="59" spans="1:107" ht="12.75" customHeight="1">
      <c r="A59" s="50"/>
      <c r="B59" s="50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AR59" s="50"/>
      <c r="AS59" s="50"/>
      <c r="AT59" s="50"/>
      <c r="AU59" s="57"/>
      <c r="AV59" s="57"/>
      <c r="AW59" s="57"/>
      <c r="AX59" s="57"/>
      <c r="AY59" s="57"/>
      <c r="AZ59" s="57"/>
      <c r="BA59" s="57"/>
      <c r="BB59" s="57"/>
      <c r="BC59" s="57"/>
      <c r="BD59" s="469" t="s">
        <v>155</v>
      </c>
      <c r="BE59" s="469"/>
      <c r="BF59" s="469"/>
      <c r="BG59" s="469"/>
      <c r="BH59" s="80"/>
      <c r="BI59" s="80"/>
      <c r="BJ59" s="80"/>
      <c r="BK59" s="60"/>
      <c r="BL59" s="60"/>
      <c r="BM59" s="6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70"/>
      <c r="CV59" s="100"/>
      <c r="CW59" s="150"/>
      <c r="CX59" s="100"/>
      <c r="CY59" s="100"/>
      <c r="CZ59" s="100"/>
      <c r="DA59" s="151"/>
      <c r="DB59" s="100"/>
      <c r="DC59" s="100"/>
    </row>
    <row r="60" spans="1:107" ht="12.75" customHeight="1">
      <c r="A60" s="50"/>
      <c r="B60" s="50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AR60" s="65"/>
      <c r="AS60" s="65"/>
      <c r="AT60" s="65"/>
      <c r="AU60" s="57"/>
      <c r="AV60" s="57"/>
      <c r="AW60" s="57"/>
      <c r="AX60" s="57"/>
      <c r="AY60" s="57"/>
      <c r="AZ60" s="57"/>
      <c r="BA60" s="57"/>
      <c r="BB60" s="57"/>
      <c r="BC60" s="57"/>
      <c r="BD60" s="469" t="s">
        <v>156</v>
      </c>
      <c r="BE60" s="469"/>
      <c r="BF60" s="469"/>
      <c r="BG60" s="469"/>
      <c r="BH60" s="80"/>
      <c r="BI60" s="80"/>
      <c r="BJ60" s="8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50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V60" s="100"/>
      <c r="CW60" s="150"/>
      <c r="CX60" s="100"/>
      <c r="CY60" s="100"/>
      <c r="CZ60" s="100"/>
      <c r="DA60" s="151"/>
      <c r="DB60" s="100"/>
      <c r="DC60" s="100"/>
    </row>
    <row r="61" spans="1:107" ht="12.75" customHeight="1">
      <c r="A61" s="65"/>
      <c r="B61" s="65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AN61" s="65"/>
      <c r="AO61" s="65"/>
      <c r="AP61" s="65"/>
      <c r="AQ61" s="65"/>
      <c r="AR61" s="65"/>
      <c r="AS61" s="65"/>
      <c r="AT61" s="65"/>
      <c r="AU61" s="57"/>
      <c r="AV61" s="57"/>
      <c r="AW61" s="57"/>
      <c r="AX61" s="57"/>
      <c r="AY61" s="57"/>
      <c r="AZ61" s="57"/>
      <c r="BA61" s="57"/>
      <c r="BB61" s="57"/>
      <c r="BC61" s="57"/>
      <c r="BD61" s="469" t="s">
        <v>157</v>
      </c>
      <c r="BE61" s="469"/>
      <c r="BF61" s="469"/>
      <c r="BG61" s="80"/>
      <c r="BH61" s="80"/>
      <c r="BI61" s="80"/>
      <c r="BJ61" s="80"/>
      <c r="BK61" s="60"/>
      <c r="BL61" s="63"/>
      <c r="BM61" s="60"/>
      <c r="BN61" s="60"/>
      <c r="BO61" s="6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V61" s="100"/>
      <c r="CW61" s="150"/>
      <c r="CX61" s="100"/>
      <c r="CY61" s="100"/>
      <c r="CZ61" s="100"/>
      <c r="DA61" s="151"/>
      <c r="DB61" s="100"/>
      <c r="DC61" s="100"/>
    </row>
    <row r="62" spans="1:107" ht="12.75" customHeight="1">
      <c r="A62" s="65"/>
      <c r="B62" s="65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AN62" s="65"/>
      <c r="AO62" s="65"/>
      <c r="AP62" s="65"/>
      <c r="AQ62" s="65"/>
      <c r="AR62" s="65"/>
      <c r="AS62" s="65"/>
      <c r="AT62" s="65"/>
      <c r="AU62" s="57"/>
      <c r="AV62" s="57"/>
      <c r="AW62" s="57"/>
      <c r="AX62" s="57"/>
      <c r="AY62" s="57"/>
      <c r="AZ62" s="57"/>
      <c r="BA62" s="57"/>
      <c r="BB62" s="57"/>
      <c r="BC62" s="57"/>
      <c r="BH62" s="80"/>
      <c r="BI62" s="80"/>
      <c r="BJ62" s="80"/>
      <c r="BK62" s="60"/>
      <c r="BL62" s="6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V62" s="100"/>
      <c r="CW62" s="150"/>
      <c r="CX62" s="100"/>
      <c r="CY62" s="100"/>
      <c r="CZ62" s="100"/>
      <c r="DA62" s="151"/>
      <c r="DB62" s="100"/>
      <c r="DC62" s="100"/>
    </row>
    <row r="63" spans="1:107" ht="12.75">
      <c r="A63" s="65"/>
      <c r="B63" s="65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AN63" s="65"/>
      <c r="AO63" s="65"/>
      <c r="AP63" s="65"/>
      <c r="AQ63" s="65"/>
      <c r="AR63" s="65"/>
      <c r="AS63" s="65"/>
      <c r="AT63" s="65"/>
      <c r="AU63" s="57"/>
      <c r="AV63" s="57"/>
      <c r="AW63" s="57"/>
      <c r="AX63" s="57"/>
      <c r="AY63" s="57"/>
      <c r="AZ63" s="57"/>
      <c r="BA63" s="57"/>
      <c r="BB63" s="57"/>
      <c r="BC63" s="57"/>
      <c r="BD63" s="81"/>
      <c r="BE63" s="81"/>
      <c r="BF63" s="81"/>
      <c r="BG63" s="65"/>
      <c r="BH63" s="65"/>
      <c r="BI63" s="65"/>
      <c r="BJ63" s="65"/>
      <c r="BK63" s="65"/>
      <c r="BL63" s="66"/>
      <c r="BM63" s="66"/>
      <c r="BN63" s="66"/>
      <c r="BO63" s="66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44"/>
      <c r="CC63" s="44"/>
      <c r="CD63" s="44"/>
      <c r="CE63" s="44"/>
      <c r="CF63" s="40"/>
      <c r="CG63" s="40"/>
      <c r="CH63" s="40"/>
      <c r="CI63" s="40"/>
      <c r="CJ63" s="40"/>
      <c r="CK63" s="40"/>
      <c r="CL63" s="40"/>
      <c r="CV63" s="100"/>
      <c r="CW63" s="150"/>
      <c r="CX63" s="100"/>
      <c r="CY63" s="100"/>
      <c r="CZ63" s="100"/>
      <c r="DA63" s="151"/>
      <c r="DB63" s="100"/>
      <c r="DC63" s="100"/>
    </row>
    <row r="64" spans="3:107" ht="12.75"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57"/>
      <c r="AV64" s="57"/>
      <c r="AW64" s="57"/>
      <c r="AX64" s="57"/>
      <c r="AY64" s="57"/>
      <c r="AZ64" s="57"/>
      <c r="BA64" s="57"/>
      <c r="BB64" s="57"/>
      <c r="BC64" s="57"/>
      <c r="BD64" s="125"/>
      <c r="BE64" s="125"/>
      <c r="BF64" s="125"/>
      <c r="BG64" s="57"/>
      <c r="BH64" s="57"/>
      <c r="BI64" s="57"/>
      <c r="BJ64" s="57"/>
      <c r="BL64" s="44"/>
      <c r="BM64" s="44"/>
      <c r="BN64" s="44"/>
      <c r="BO64" s="44"/>
      <c r="BP64" s="40"/>
      <c r="BQ64" s="40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0"/>
      <c r="CE64" s="40"/>
      <c r="CF64" s="44"/>
      <c r="CG64" s="44"/>
      <c r="CH64" s="44"/>
      <c r="CI64" s="44"/>
      <c r="CJ64" s="44"/>
      <c r="CK64" s="44"/>
      <c r="CL64" s="44"/>
      <c r="CV64" s="100"/>
      <c r="CW64" s="150"/>
      <c r="CX64" s="100"/>
      <c r="CY64" s="100"/>
      <c r="CZ64" s="100"/>
      <c r="DA64" s="151"/>
      <c r="DB64" s="100"/>
      <c r="DC64" s="100"/>
    </row>
    <row r="65" spans="37:107" ht="12.75"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0"/>
      <c r="CA65" s="40"/>
      <c r="CB65" s="40"/>
      <c r="CC65" s="40"/>
      <c r="CD65" s="44"/>
      <c r="CE65" s="44"/>
      <c r="CF65" s="44"/>
      <c r="CG65" s="44"/>
      <c r="CH65" s="44"/>
      <c r="CI65" s="44"/>
      <c r="CJ65" s="44"/>
      <c r="CK65" s="44"/>
      <c r="CL65" s="44"/>
      <c r="CV65" s="100"/>
      <c r="CW65" s="150"/>
      <c r="CX65" s="100"/>
      <c r="CY65" s="100"/>
      <c r="CZ65" s="100"/>
      <c r="DA65" s="151"/>
      <c r="DB65" s="100"/>
      <c r="DC65" s="100"/>
    </row>
    <row r="66" spans="3:107" ht="12.75"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120"/>
      <c r="AV66" s="120"/>
      <c r="AW66" s="120"/>
      <c r="AX66" s="120"/>
      <c r="AY66" s="120"/>
      <c r="AZ66" s="120"/>
      <c r="BA66" s="120"/>
      <c r="BB66" s="120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0"/>
      <c r="CE66" s="40"/>
      <c r="CF66" s="40"/>
      <c r="CG66" s="40"/>
      <c r="CH66" s="40"/>
      <c r="CI66" s="40"/>
      <c r="CJ66" s="40"/>
      <c r="CK66" s="40"/>
      <c r="CL66" s="40"/>
      <c r="CV66" s="100"/>
      <c r="CW66" s="150"/>
      <c r="CX66" s="100"/>
      <c r="CY66" s="100"/>
      <c r="CZ66" s="100"/>
      <c r="DA66" s="151"/>
      <c r="DB66" s="100"/>
      <c r="DC66" s="100"/>
    </row>
    <row r="67" spans="3:107" ht="12.75"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20"/>
      <c r="AV67" s="120"/>
      <c r="AW67" s="120"/>
      <c r="AX67" s="120"/>
      <c r="AY67" s="120"/>
      <c r="AZ67" s="120"/>
      <c r="BA67" s="120"/>
      <c r="BB67" s="120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V67" s="100"/>
      <c r="CW67" s="150"/>
      <c r="CX67" s="100"/>
      <c r="CY67" s="100"/>
      <c r="CZ67" s="100"/>
      <c r="DA67" s="151"/>
      <c r="DB67" s="100"/>
      <c r="DC67" s="100"/>
    </row>
    <row r="68" spans="3:90" ht="12.75"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20"/>
      <c r="AV68" s="120"/>
      <c r="AW68" s="120"/>
      <c r="AX68" s="120"/>
      <c r="AY68" s="120"/>
      <c r="AZ68" s="120"/>
      <c r="BA68" s="120"/>
      <c r="BB68" s="120"/>
      <c r="BL68" s="480"/>
      <c r="BM68" s="480"/>
      <c r="BN68" s="480"/>
      <c r="BO68" s="480"/>
      <c r="BP68" s="480"/>
      <c r="BQ68" s="480"/>
      <c r="BR68" s="480"/>
      <c r="BS68" s="480"/>
      <c r="BT68" s="480"/>
      <c r="BU68" s="480"/>
      <c r="BV68" s="480"/>
      <c r="BW68" s="480"/>
      <c r="BX68" s="480"/>
      <c r="BY68" s="480"/>
      <c r="BZ68" s="480"/>
      <c r="CA68" s="480"/>
      <c r="CB68" s="480"/>
      <c r="CC68" s="480"/>
      <c r="CD68" s="480"/>
      <c r="CE68" s="480"/>
      <c r="CF68" s="480"/>
      <c r="CG68" s="30"/>
      <c r="CH68" s="30"/>
      <c r="CI68" s="30"/>
      <c r="CJ68" s="30"/>
      <c r="CK68" s="30"/>
      <c r="CL68" s="30"/>
    </row>
    <row r="69" spans="64:90" ht="12.75">
      <c r="BL69" s="46"/>
      <c r="BM69" s="46"/>
      <c r="BN69" s="46"/>
      <c r="BO69" s="44"/>
      <c r="BP69" s="46"/>
      <c r="BQ69" s="46"/>
      <c r="BR69" s="46"/>
      <c r="BS69" s="44"/>
      <c r="BT69" s="44"/>
      <c r="BU69" s="46"/>
      <c r="BV69" s="44"/>
      <c r="BW69" s="44"/>
      <c r="BX69" s="44"/>
      <c r="BY69" s="44"/>
      <c r="BZ69" s="40"/>
      <c r="CA69" s="46"/>
      <c r="CB69" s="44"/>
      <c r="CC69" s="42"/>
      <c r="CD69" s="42"/>
      <c r="CE69" s="42"/>
      <c r="CF69" s="42"/>
      <c r="CG69" s="42"/>
      <c r="CH69" s="42"/>
      <c r="CI69" s="42"/>
      <c r="CJ69" s="42"/>
      <c r="CK69" s="42"/>
      <c r="CL69" s="42"/>
    </row>
    <row r="70" spans="64:90" ht="12.75">
      <c r="BL70" s="44"/>
      <c r="BM70" s="44"/>
      <c r="BN70" s="44"/>
      <c r="BO70" s="40"/>
      <c r="BP70" s="44"/>
      <c r="BQ70" s="44"/>
      <c r="BR70" s="40"/>
      <c r="BS70" s="40"/>
      <c r="BT70" s="44"/>
      <c r="BU70" s="40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</row>
    <row r="71" spans="64:90" ht="12.75">
      <c r="BL71" s="44"/>
      <c r="BM71" s="44"/>
      <c r="BN71" s="44"/>
      <c r="BO71" s="44"/>
      <c r="BP71" s="44"/>
      <c r="BQ71" s="44"/>
      <c r="BR71" s="44"/>
      <c r="BS71" s="44"/>
      <c r="BT71" s="40"/>
      <c r="BU71" s="40"/>
      <c r="BV71" s="40"/>
      <c r="BW71" s="40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</row>
    <row r="72" spans="64:90" ht="12.75"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</row>
    <row r="73" spans="64:90" ht="12.75">
      <c r="BL73" s="44"/>
      <c r="BM73" s="44"/>
      <c r="BN73" s="44"/>
      <c r="BO73" s="46"/>
      <c r="BP73" s="44"/>
      <c r="BQ73" s="44"/>
      <c r="BR73" s="44"/>
      <c r="BS73" s="46"/>
      <c r="BT73" s="46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</row>
    <row r="74" spans="64:90" ht="12.75">
      <c r="BL74" s="480"/>
      <c r="BM74" s="480"/>
      <c r="BN74" s="480"/>
      <c r="BO74" s="480"/>
      <c r="BP74" s="480"/>
      <c r="BQ74" s="480"/>
      <c r="BR74" s="480"/>
      <c r="BS74" s="480"/>
      <c r="BT74" s="480"/>
      <c r="BU74" s="480"/>
      <c r="BV74" s="480"/>
      <c r="BW74" s="480"/>
      <c r="BX74" s="480"/>
      <c r="BY74" s="480"/>
      <c r="BZ74" s="480"/>
      <c r="CA74" s="480"/>
      <c r="CB74" s="480"/>
      <c r="CC74" s="480"/>
      <c r="CD74" s="480"/>
      <c r="CE74" s="480"/>
      <c r="CF74" s="480"/>
      <c r="CG74" s="30"/>
      <c r="CH74" s="30"/>
      <c r="CI74" s="30"/>
      <c r="CJ74" s="30"/>
      <c r="CK74" s="30"/>
      <c r="CL74" s="30"/>
    </row>
    <row r="75" spans="64:90" ht="12.75">
      <c r="BL75" s="40"/>
      <c r="BM75" s="40"/>
      <c r="BN75" s="40"/>
      <c r="BO75" s="44"/>
      <c r="BP75" s="44"/>
      <c r="BQ75" s="44"/>
      <c r="BR75" s="44"/>
      <c r="BS75" s="44"/>
      <c r="BT75" s="44"/>
      <c r="BU75" s="44"/>
      <c r="BV75" s="46"/>
      <c r="BW75" s="46"/>
      <c r="BX75" s="46"/>
      <c r="BY75" s="46"/>
      <c r="BZ75" s="46"/>
      <c r="CA75" s="44"/>
      <c r="CB75" s="46"/>
      <c r="CC75" s="46"/>
      <c r="CD75" s="46"/>
      <c r="CE75" s="44"/>
      <c r="CF75" s="44"/>
      <c r="CG75" s="44"/>
      <c r="CH75" s="44"/>
      <c r="CI75" s="44"/>
      <c r="CJ75" s="44"/>
      <c r="CK75" s="44"/>
      <c r="CL75" s="44"/>
    </row>
    <row r="76" spans="64:90" ht="12.75"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0"/>
      <c r="CA76" s="44"/>
      <c r="CB76" s="44"/>
      <c r="CC76" s="44"/>
      <c r="CD76" s="44"/>
      <c r="CE76" s="44"/>
      <c r="CF76" s="40"/>
      <c r="CG76" s="40"/>
      <c r="CH76" s="40"/>
      <c r="CI76" s="40"/>
      <c r="CJ76" s="40"/>
      <c r="CK76" s="40"/>
      <c r="CL76" s="40"/>
    </row>
    <row r="77" spans="64:90" ht="12.75"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</row>
    <row r="78" spans="64:90" ht="12.75">
      <c r="BL78" s="49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5"/>
      <c r="BY78" s="49"/>
      <c r="BZ78" s="49"/>
      <c r="CA78" s="49"/>
      <c r="CB78" s="49"/>
      <c r="CC78" s="49"/>
      <c r="CD78" s="49"/>
      <c r="CE78" s="49"/>
      <c r="CF78" s="49"/>
      <c r="CG78" s="49"/>
      <c r="CH78" s="49"/>
      <c r="CI78" s="49"/>
      <c r="CJ78" s="49"/>
      <c r="CK78" s="49"/>
      <c r="CL78" s="49"/>
    </row>
  </sheetData>
  <sheetProtection/>
  <mergeCells count="45">
    <mergeCell ref="C34:V34"/>
    <mergeCell ref="C17:AD17"/>
    <mergeCell ref="BG2:BJ2"/>
    <mergeCell ref="BG4:BJ4"/>
    <mergeCell ref="BG7:BJ7"/>
    <mergeCell ref="AX2:AY2"/>
    <mergeCell ref="AO2:AU2"/>
    <mergeCell ref="BB9:BF9"/>
    <mergeCell ref="BB5:BF5"/>
    <mergeCell ref="C8:AD8"/>
    <mergeCell ref="BL27:CL27"/>
    <mergeCell ref="BL28:CL28"/>
    <mergeCell ref="BL29:CL29"/>
    <mergeCell ref="BG5:BJ5"/>
    <mergeCell ref="AU35:BM35"/>
    <mergeCell ref="AE22:BF22"/>
    <mergeCell ref="BG30:BJ30"/>
    <mergeCell ref="BG29:BJ29"/>
    <mergeCell ref="BB10:BF10"/>
    <mergeCell ref="A1:AR1"/>
    <mergeCell ref="A4:A7"/>
    <mergeCell ref="A9:A12"/>
    <mergeCell ref="BB2:BF2"/>
    <mergeCell ref="AZ2:BA2"/>
    <mergeCell ref="X2:AD2"/>
    <mergeCell ref="C11:AD11"/>
    <mergeCell ref="C7:AD7"/>
    <mergeCell ref="A29:A32"/>
    <mergeCell ref="A19:A22"/>
    <mergeCell ref="A24:A27"/>
    <mergeCell ref="C21:AD21"/>
    <mergeCell ref="A14:A17"/>
    <mergeCell ref="AE26:BF26"/>
    <mergeCell ref="AE16:BF16"/>
    <mergeCell ref="C27:AD27"/>
    <mergeCell ref="BL74:CF74"/>
    <mergeCell ref="BL68:CF68"/>
    <mergeCell ref="BD49:CA49"/>
    <mergeCell ref="BL4:CL4"/>
    <mergeCell ref="AE12:BF12"/>
    <mergeCell ref="AE6:BF6"/>
    <mergeCell ref="BG33:BJ33"/>
    <mergeCell ref="BG23:BJ23"/>
    <mergeCell ref="BG8:BJ8"/>
    <mergeCell ref="BL9:CL9"/>
  </mergeCells>
  <printOptions/>
  <pageMargins left="0.21" right="0.17" top="0.17" bottom="0.16" header="0.17" footer="0.16"/>
  <pageSetup horizontalDpi="600" verticalDpi="600" orientation="landscape" paperSize="9" scale="89" r:id="rId2"/>
  <colBreaks count="1" manualBreakCount="1">
    <brk id="4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3"/>
  <sheetViews>
    <sheetView zoomScalePageLayoutView="0" workbookViewId="0" topLeftCell="A1">
      <selection activeCell="F20" sqref="F20"/>
    </sheetView>
  </sheetViews>
  <sheetFormatPr defaultColWidth="9.00390625" defaultRowHeight="12.75"/>
  <cols>
    <col min="2" max="2" width="10.00390625" style="0" customWidth="1"/>
  </cols>
  <sheetData>
    <row r="1" spans="1:34" s="31" customFormat="1" ht="15.75">
      <c r="A1" s="557" t="s">
        <v>29</v>
      </c>
      <c r="B1" s="557"/>
      <c r="C1" s="557"/>
      <c r="D1" s="557"/>
      <c r="E1" s="557"/>
      <c r="F1" s="557"/>
      <c r="G1" s="557"/>
      <c r="H1" s="557"/>
      <c r="I1" s="557"/>
      <c r="J1" s="558"/>
      <c r="K1" s="55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</row>
    <row r="2" ht="13.5" thickBot="1"/>
    <row r="3" spans="1:34" ht="12.75">
      <c r="A3" s="27" t="s">
        <v>0</v>
      </c>
      <c r="B3" s="14" t="s">
        <v>1</v>
      </c>
      <c r="C3" s="6">
        <v>145</v>
      </c>
      <c r="D3" s="7">
        <v>146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</row>
    <row r="4" spans="1:34" ht="20.25" customHeight="1">
      <c r="A4" s="555" t="s">
        <v>5</v>
      </c>
      <c r="B4" s="15" t="s">
        <v>2</v>
      </c>
      <c r="C4" s="16"/>
      <c r="D4" s="8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17.25" customHeight="1">
      <c r="A5" s="555"/>
      <c r="B5" s="15" t="s">
        <v>3</v>
      </c>
      <c r="C5" s="16"/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ht="15.75" customHeight="1">
      <c r="A6" s="555"/>
      <c r="B6" s="15" t="s">
        <v>33</v>
      </c>
      <c r="C6" s="16"/>
      <c r="D6" s="8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18.75" customHeight="1" thickBot="1">
      <c r="A7" s="556"/>
      <c r="B7" s="19" t="s">
        <v>4</v>
      </c>
      <c r="C7" s="20"/>
      <c r="D7" s="10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ht="12.75">
      <c r="A8" s="554" t="s">
        <v>6</v>
      </c>
      <c r="B8" s="17" t="s">
        <v>2</v>
      </c>
      <c r="C8" s="18"/>
      <c r="D8" s="1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ht="12.75">
      <c r="A9" s="555"/>
      <c r="B9" s="15" t="s">
        <v>3</v>
      </c>
      <c r="C9" s="16"/>
      <c r="D9" s="8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ht="12.75">
      <c r="A10" s="555"/>
      <c r="B10" s="15" t="s">
        <v>33</v>
      </c>
      <c r="C10" s="16"/>
      <c r="D10" s="8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ht="13.5" thickBot="1">
      <c r="A11" s="556"/>
      <c r="B11" s="19" t="s">
        <v>4</v>
      </c>
      <c r="C11" s="20"/>
      <c r="D11" s="10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12.75">
      <c r="A12" s="559" t="s">
        <v>7</v>
      </c>
      <c r="B12" s="17" t="s">
        <v>2</v>
      </c>
      <c r="C12" s="18"/>
      <c r="D12" s="1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ht="12.75">
      <c r="A13" s="560"/>
      <c r="B13" s="15" t="s">
        <v>3</v>
      </c>
      <c r="C13" s="16"/>
      <c r="D13" s="8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ht="12.75">
      <c r="A14" s="560"/>
      <c r="B14" s="15" t="s">
        <v>33</v>
      </c>
      <c r="C14" s="16"/>
      <c r="D14" s="8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ht="13.5" thickBot="1">
      <c r="A15" s="561"/>
      <c r="B15" s="19" t="s">
        <v>4</v>
      </c>
      <c r="C15" s="20"/>
      <c r="D15" s="10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ht="12.75">
      <c r="A16" s="554" t="s">
        <v>8</v>
      </c>
      <c r="B16" s="17" t="s">
        <v>2</v>
      </c>
      <c r="C16" s="18"/>
      <c r="D16" s="1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ht="12.75">
      <c r="A17" s="555"/>
      <c r="B17" s="15" t="s">
        <v>3</v>
      </c>
      <c r="C17" s="16"/>
      <c r="D17" s="8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ht="12.75">
      <c r="A18" s="555"/>
      <c r="B18" s="15" t="s">
        <v>33</v>
      </c>
      <c r="C18" s="16"/>
      <c r="D18" s="8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ht="13.5" thickBot="1">
      <c r="A19" s="556"/>
      <c r="B19" s="19" t="s">
        <v>4</v>
      </c>
      <c r="C19" s="20"/>
      <c r="D19" s="10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ht="12.75">
      <c r="A20" s="554" t="s">
        <v>9</v>
      </c>
      <c r="B20" s="17" t="s">
        <v>2</v>
      </c>
      <c r="C20" s="18"/>
      <c r="D20" s="1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 ht="12.75">
      <c r="A21" s="555"/>
      <c r="B21" s="15" t="s">
        <v>3</v>
      </c>
      <c r="C21" s="16"/>
      <c r="D21" s="8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ht="12.75">
      <c r="A22" s="555"/>
      <c r="B22" s="15" t="s">
        <v>33</v>
      </c>
      <c r="C22" s="16"/>
      <c r="D22" s="8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ht="13.5" thickBot="1">
      <c r="A23" s="556"/>
      <c r="B23" s="19" t="s">
        <v>4</v>
      </c>
      <c r="C23" s="20"/>
      <c r="D23" s="10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ht="12.75">
      <c r="A24" s="554" t="s">
        <v>10</v>
      </c>
      <c r="B24" s="17" t="s">
        <v>2</v>
      </c>
      <c r="C24" s="18"/>
      <c r="D24" s="1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ht="12.75">
      <c r="A25" s="555"/>
      <c r="B25" s="15" t="s">
        <v>3</v>
      </c>
      <c r="C25" s="16"/>
      <c r="D25" s="8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ht="12.75">
      <c r="A26" s="555"/>
      <c r="B26" s="15" t="s">
        <v>33</v>
      </c>
      <c r="C26" s="16"/>
      <c r="D26" s="8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ht="13.5" thickBot="1">
      <c r="A27" s="556"/>
      <c r="B27" s="19" t="s">
        <v>4</v>
      </c>
      <c r="C27" s="20"/>
      <c r="D27" s="10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ht="12.75">
      <c r="A28" s="24"/>
      <c r="B28" s="25"/>
      <c r="C28" s="26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3:18" ht="12.75">
      <c r="C29" s="2"/>
      <c r="D29" s="1" t="s">
        <v>11</v>
      </c>
      <c r="E29" s="1" t="s">
        <v>16</v>
      </c>
      <c r="F29" s="1"/>
      <c r="O29" s="2" t="s">
        <v>21</v>
      </c>
      <c r="P29" s="1" t="s">
        <v>25</v>
      </c>
      <c r="Q29" s="1"/>
      <c r="R29" s="1"/>
    </row>
    <row r="30" spans="3:18" ht="12.75">
      <c r="C30" s="2"/>
      <c r="D30" s="1" t="s">
        <v>12</v>
      </c>
      <c r="E30" s="1" t="s">
        <v>17</v>
      </c>
      <c r="F30" s="1"/>
      <c r="O30" s="2" t="s">
        <v>22</v>
      </c>
      <c r="P30" s="1" t="s">
        <v>26</v>
      </c>
      <c r="Q30" s="1"/>
      <c r="R30" s="1"/>
    </row>
    <row r="31" spans="3:18" ht="12.75">
      <c r="C31" s="2"/>
      <c r="D31" s="1" t="s">
        <v>13</v>
      </c>
      <c r="E31" s="1" t="s">
        <v>18</v>
      </c>
      <c r="F31" s="1"/>
      <c r="O31" s="2" t="s">
        <v>23</v>
      </c>
      <c r="P31" s="1" t="s">
        <v>27</v>
      </c>
      <c r="Q31" s="1"/>
      <c r="R31" s="1"/>
    </row>
    <row r="32" spans="3:18" ht="12.75">
      <c r="C32" s="2"/>
      <c r="D32" s="1" t="s">
        <v>14</v>
      </c>
      <c r="E32" s="1" t="s">
        <v>19</v>
      </c>
      <c r="F32" s="1"/>
      <c r="O32" s="2" t="s">
        <v>24</v>
      </c>
      <c r="P32" s="1" t="s">
        <v>28</v>
      </c>
      <c r="Q32" s="1"/>
      <c r="R32" s="1"/>
    </row>
    <row r="33" spans="3:10" ht="12.75">
      <c r="C33" s="2"/>
      <c r="D33" s="1" t="s">
        <v>15</v>
      </c>
      <c r="E33" s="1" t="s">
        <v>20</v>
      </c>
      <c r="F33" s="1"/>
      <c r="G33" s="1"/>
      <c r="H33" s="1"/>
      <c r="I33" s="1"/>
      <c r="J33" s="1"/>
    </row>
  </sheetData>
  <sheetProtection/>
  <mergeCells count="7">
    <mergeCell ref="A16:A19"/>
    <mergeCell ref="A20:A23"/>
    <mergeCell ref="A24:A27"/>
    <mergeCell ref="A1:K1"/>
    <mergeCell ref="A4:A7"/>
    <mergeCell ref="A8:A11"/>
    <mergeCell ref="A12:A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3"/>
  <sheetViews>
    <sheetView zoomScalePageLayoutView="0" workbookViewId="0" topLeftCell="A1">
      <selection activeCell="J27" sqref="J27"/>
    </sheetView>
  </sheetViews>
  <sheetFormatPr defaultColWidth="3.875" defaultRowHeight="12.75"/>
  <cols>
    <col min="1" max="1" width="5.375" style="0" customWidth="1"/>
    <col min="2" max="2" width="10.375" style="0" customWidth="1"/>
  </cols>
  <sheetData>
    <row r="1" spans="1:34" ht="15.75">
      <c r="A1" s="562" t="s">
        <v>30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  <c r="N1" s="562"/>
      <c r="O1" s="562"/>
      <c r="P1" s="562"/>
      <c r="Q1" s="562"/>
      <c r="R1" s="562"/>
      <c r="S1" s="562"/>
      <c r="T1" s="562"/>
      <c r="U1" s="562"/>
      <c r="V1" s="562"/>
      <c r="W1" s="562"/>
      <c r="X1" s="562"/>
      <c r="Y1" s="562"/>
      <c r="Z1" s="562"/>
      <c r="AA1" s="562"/>
      <c r="AB1" s="562"/>
      <c r="AC1" s="562"/>
      <c r="AD1" s="562"/>
      <c r="AE1" s="562"/>
      <c r="AF1" s="562"/>
      <c r="AG1" s="28"/>
      <c r="AH1" s="28"/>
    </row>
    <row r="2" spans="30:35" ht="13.5" thickBot="1">
      <c r="AD2" s="3"/>
      <c r="AE2" s="3"/>
      <c r="AF2" s="3"/>
      <c r="AG2" s="3"/>
      <c r="AH2" s="3"/>
      <c r="AI2" s="3"/>
    </row>
    <row r="3" spans="1:35" ht="12.75">
      <c r="A3" s="27" t="s">
        <v>0</v>
      </c>
      <c r="B3" s="14" t="s">
        <v>1</v>
      </c>
      <c r="C3" s="6">
        <v>171</v>
      </c>
      <c r="D3" s="6">
        <v>172</v>
      </c>
      <c r="E3" s="6">
        <v>173</v>
      </c>
      <c r="F3" s="6">
        <v>174</v>
      </c>
      <c r="G3" s="6">
        <v>175</v>
      </c>
      <c r="H3" s="6">
        <v>176</v>
      </c>
      <c r="I3" s="6">
        <v>177</v>
      </c>
      <c r="J3" s="6">
        <v>178</v>
      </c>
      <c r="K3" s="6">
        <v>179</v>
      </c>
      <c r="L3" s="6">
        <v>180</v>
      </c>
      <c r="M3" s="6">
        <v>181</v>
      </c>
      <c r="N3" s="6">
        <v>182</v>
      </c>
      <c r="O3" s="6">
        <v>183</v>
      </c>
      <c r="P3" s="6">
        <v>184</v>
      </c>
      <c r="Q3" s="6">
        <v>185</v>
      </c>
      <c r="R3" s="6">
        <v>186</v>
      </c>
      <c r="S3" s="6">
        <v>187</v>
      </c>
      <c r="T3" s="6">
        <v>188</v>
      </c>
      <c r="U3" s="6">
        <v>189</v>
      </c>
      <c r="V3" s="6">
        <v>190</v>
      </c>
      <c r="W3" s="6">
        <v>191</v>
      </c>
      <c r="X3" s="6">
        <v>192</v>
      </c>
      <c r="Y3" s="6">
        <v>193</v>
      </c>
      <c r="Z3" s="6">
        <v>194</v>
      </c>
      <c r="AA3" s="6">
        <v>195</v>
      </c>
      <c r="AB3" s="6">
        <v>196</v>
      </c>
      <c r="AC3" s="7">
        <v>197</v>
      </c>
      <c r="AD3" s="30"/>
      <c r="AE3" s="30"/>
      <c r="AF3" s="30"/>
      <c r="AG3" s="30"/>
      <c r="AH3" s="30"/>
      <c r="AI3" s="3"/>
    </row>
    <row r="4" spans="1:35" ht="15.75" customHeight="1">
      <c r="A4" s="555" t="s">
        <v>5</v>
      </c>
      <c r="B4" s="15" t="s">
        <v>2</v>
      </c>
      <c r="C4" s="1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11"/>
      <c r="U4" s="12"/>
      <c r="V4" s="4"/>
      <c r="W4" s="4"/>
      <c r="X4" s="4"/>
      <c r="Y4" s="4"/>
      <c r="Z4" s="4"/>
      <c r="AA4" s="4"/>
      <c r="AB4" s="4"/>
      <c r="AC4" s="8"/>
      <c r="AD4" s="3"/>
      <c r="AE4" s="3"/>
      <c r="AF4" s="3"/>
      <c r="AG4" s="3"/>
      <c r="AH4" s="3"/>
      <c r="AI4" s="3"/>
    </row>
    <row r="5" spans="1:35" ht="18" customHeight="1">
      <c r="A5" s="555"/>
      <c r="B5" s="15" t="s">
        <v>3</v>
      </c>
      <c r="C5" s="16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11"/>
      <c r="U5" s="12"/>
      <c r="V5" s="4"/>
      <c r="W5" s="4"/>
      <c r="X5" s="4"/>
      <c r="Y5" s="4"/>
      <c r="Z5" s="4"/>
      <c r="AA5" s="4"/>
      <c r="AB5" s="4"/>
      <c r="AC5" s="8"/>
      <c r="AD5" s="3"/>
      <c r="AE5" s="3"/>
      <c r="AF5" s="3"/>
      <c r="AG5" s="3"/>
      <c r="AH5" s="3"/>
      <c r="AI5" s="3"/>
    </row>
    <row r="6" spans="1:35" ht="18" customHeight="1">
      <c r="A6" s="555"/>
      <c r="B6" s="15" t="s">
        <v>33</v>
      </c>
      <c r="C6" s="1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11"/>
      <c r="U6" s="12"/>
      <c r="V6" s="4"/>
      <c r="W6" s="4"/>
      <c r="X6" s="4"/>
      <c r="Y6" s="4"/>
      <c r="Z6" s="4"/>
      <c r="AA6" s="4"/>
      <c r="AB6" s="4"/>
      <c r="AC6" s="8"/>
      <c r="AD6" s="3"/>
      <c r="AE6" s="3"/>
      <c r="AF6" s="3"/>
      <c r="AG6" s="3"/>
      <c r="AH6" s="3"/>
      <c r="AI6" s="3"/>
    </row>
    <row r="7" spans="1:35" ht="19.5" customHeight="1" thickBot="1">
      <c r="A7" s="556"/>
      <c r="B7" s="19" t="s">
        <v>4</v>
      </c>
      <c r="C7" s="20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29"/>
      <c r="U7" s="32"/>
      <c r="V7" s="9"/>
      <c r="W7" s="9"/>
      <c r="X7" s="9"/>
      <c r="Y7" s="9"/>
      <c r="Z7" s="9"/>
      <c r="AA7" s="9"/>
      <c r="AB7" s="9"/>
      <c r="AC7" s="10"/>
      <c r="AD7" s="3"/>
      <c r="AE7" s="3"/>
      <c r="AF7" s="3"/>
      <c r="AG7" s="3"/>
      <c r="AH7" s="3"/>
      <c r="AI7" s="3"/>
    </row>
    <row r="8" spans="1:35" ht="12.75">
      <c r="A8" s="554" t="s">
        <v>6</v>
      </c>
      <c r="B8" s="17" t="s">
        <v>2</v>
      </c>
      <c r="C8" s="18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13"/>
      <c r="U8" s="21"/>
      <c r="V8" s="5"/>
      <c r="W8" s="5"/>
      <c r="X8" s="5"/>
      <c r="Y8" s="5"/>
      <c r="Z8" s="5"/>
      <c r="AA8" s="5"/>
      <c r="AB8" s="5"/>
      <c r="AC8" s="13"/>
      <c r="AD8" s="3"/>
      <c r="AE8" s="3"/>
      <c r="AF8" s="3"/>
      <c r="AG8" s="3"/>
      <c r="AH8" s="3"/>
      <c r="AI8" s="3"/>
    </row>
    <row r="9" spans="1:35" ht="12.75">
      <c r="A9" s="555"/>
      <c r="B9" s="15" t="s">
        <v>3</v>
      </c>
      <c r="C9" s="16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8"/>
      <c r="U9" s="22"/>
      <c r="V9" s="4"/>
      <c r="W9" s="4"/>
      <c r="X9" s="4"/>
      <c r="Y9" s="4"/>
      <c r="Z9" s="4"/>
      <c r="AA9" s="4"/>
      <c r="AB9" s="4"/>
      <c r="AC9" s="8"/>
      <c r="AD9" s="3"/>
      <c r="AE9" s="3"/>
      <c r="AF9" s="3"/>
      <c r="AG9" s="3"/>
      <c r="AH9" s="3"/>
      <c r="AI9" s="3"/>
    </row>
    <row r="10" spans="1:35" ht="12.75">
      <c r="A10" s="555"/>
      <c r="B10" s="15" t="s">
        <v>33</v>
      </c>
      <c r="C10" s="16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8"/>
      <c r="U10" s="22"/>
      <c r="V10" s="4"/>
      <c r="W10" s="4"/>
      <c r="X10" s="4"/>
      <c r="Y10" s="4"/>
      <c r="Z10" s="4"/>
      <c r="AA10" s="4"/>
      <c r="AB10" s="4"/>
      <c r="AC10" s="8"/>
      <c r="AD10" s="3"/>
      <c r="AE10" s="3"/>
      <c r="AF10" s="3"/>
      <c r="AG10" s="3"/>
      <c r="AH10" s="3"/>
      <c r="AI10" s="3"/>
    </row>
    <row r="11" spans="1:35" ht="13.5" thickBot="1">
      <c r="A11" s="556"/>
      <c r="B11" s="19" t="s">
        <v>4</v>
      </c>
      <c r="C11" s="20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10"/>
      <c r="U11" s="23"/>
      <c r="V11" s="9"/>
      <c r="W11" s="9"/>
      <c r="X11" s="9"/>
      <c r="Y11" s="9"/>
      <c r="Z11" s="9"/>
      <c r="AA11" s="9"/>
      <c r="AB11" s="9"/>
      <c r="AC11" s="10"/>
      <c r="AD11" s="3"/>
      <c r="AE11" s="3"/>
      <c r="AF11" s="3"/>
      <c r="AG11" s="3"/>
      <c r="AH11" s="3"/>
      <c r="AI11" s="3"/>
    </row>
    <row r="12" spans="1:35" ht="12.75">
      <c r="A12" s="559" t="s">
        <v>7</v>
      </c>
      <c r="B12" s="17" t="s">
        <v>2</v>
      </c>
      <c r="C12" s="18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13"/>
      <c r="U12" s="21"/>
      <c r="V12" s="5"/>
      <c r="W12" s="5"/>
      <c r="X12" s="5"/>
      <c r="Y12" s="5"/>
      <c r="Z12" s="5"/>
      <c r="AA12" s="5"/>
      <c r="AB12" s="5"/>
      <c r="AC12" s="13"/>
      <c r="AD12" s="3"/>
      <c r="AE12" s="3"/>
      <c r="AF12" s="3"/>
      <c r="AG12" s="3"/>
      <c r="AH12" s="3"/>
      <c r="AI12" s="3"/>
    </row>
    <row r="13" spans="1:35" ht="12.75">
      <c r="A13" s="560"/>
      <c r="B13" s="15" t="s">
        <v>3</v>
      </c>
      <c r="C13" s="16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8"/>
      <c r="U13" s="22"/>
      <c r="V13" s="4"/>
      <c r="W13" s="4"/>
      <c r="X13" s="4"/>
      <c r="Y13" s="4"/>
      <c r="Z13" s="4"/>
      <c r="AA13" s="4"/>
      <c r="AB13" s="4"/>
      <c r="AC13" s="8"/>
      <c r="AD13" s="3"/>
      <c r="AE13" s="3"/>
      <c r="AF13" s="3"/>
      <c r="AG13" s="3"/>
      <c r="AH13" s="3"/>
      <c r="AI13" s="3"/>
    </row>
    <row r="14" spans="1:35" ht="12.75">
      <c r="A14" s="560"/>
      <c r="B14" s="15" t="s">
        <v>33</v>
      </c>
      <c r="C14" s="1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8"/>
      <c r="U14" s="22"/>
      <c r="V14" s="4"/>
      <c r="W14" s="4"/>
      <c r="X14" s="4"/>
      <c r="Y14" s="4"/>
      <c r="Z14" s="4"/>
      <c r="AA14" s="4"/>
      <c r="AB14" s="4"/>
      <c r="AC14" s="8"/>
      <c r="AD14" s="3"/>
      <c r="AE14" s="3"/>
      <c r="AF14" s="3"/>
      <c r="AG14" s="3"/>
      <c r="AH14" s="3"/>
      <c r="AI14" s="3"/>
    </row>
    <row r="15" spans="1:35" ht="13.5" thickBot="1">
      <c r="A15" s="561"/>
      <c r="B15" s="19" t="s">
        <v>4</v>
      </c>
      <c r="C15" s="20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10"/>
      <c r="U15" s="23"/>
      <c r="V15" s="9"/>
      <c r="W15" s="9"/>
      <c r="X15" s="9"/>
      <c r="Y15" s="9"/>
      <c r="Z15" s="9"/>
      <c r="AA15" s="9"/>
      <c r="AB15" s="9"/>
      <c r="AC15" s="10"/>
      <c r="AD15" s="3"/>
      <c r="AE15" s="3"/>
      <c r="AF15" s="3"/>
      <c r="AG15" s="3"/>
      <c r="AH15" s="3"/>
      <c r="AI15" s="3"/>
    </row>
    <row r="16" spans="1:35" ht="12.75">
      <c r="A16" s="554" t="s">
        <v>8</v>
      </c>
      <c r="B16" s="17" t="s">
        <v>2</v>
      </c>
      <c r="C16" s="18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13"/>
      <c r="U16" s="21"/>
      <c r="V16" s="5"/>
      <c r="W16" s="5"/>
      <c r="X16" s="5"/>
      <c r="Y16" s="5"/>
      <c r="Z16" s="5"/>
      <c r="AA16" s="5"/>
      <c r="AB16" s="5"/>
      <c r="AC16" s="13"/>
      <c r="AD16" s="3"/>
      <c r="AE16" s="3"/>
      <c r="AF16" s="3"/>
      <c r="AG16" s="3"/>
      <c r="AH16" s="3"/>
      <c r="AI16" s="3"/>
    </row>
    <row r="17" spans="1:35" ht="12.75">
      <c r="A17" s="555"/>
      <c r="B17" s="15" t="s">
        <v>3</v>
      </c>
      <c r="C17" s="16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8"/>
      <c r="U17" s="22"/>
      <c r="V17" s="4"/>
      <c r="W17" s="4"/>
      <c r="X17" s="4"/>
      <c r="Y17" s="4"/>
      <c r="Z17" s="4"/>
      <c r="AA17" s="4"/>
      <c r="AB17" s="4"/>
      <c r="AC17" s="8"/>
      <c r="AD17" s="3"/>
      <c r="AE17" s="3"/>
      <c r="AF17" s="3"/>
      <c r="AG17" s="3"/>
      <c r="AH17" s="3"/>
      <c r="AI17" s="3"/>
    </row>
    <row r="18" spans="1:35" ht="12.75">
      <c r="A18" s="555"/>
      <c r="B18" s="15" t="s">
        <v>33</v>
      </c>
      <c r="C18" s="16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8"/>
      <c r="U18" s="22"/>
      <c r="V18" s="4"/>
      <c r="W18" s="4"/>
      <c r="X18" s="4"/>
      <c r="Y18" s="4"/>
      <c r="Z18" s="4"/>
      <c r="AA18" s="4"/>
      <c r="AB18" s="4"/>
      <c r="AC18" s="8"/>
      <c r="AD18" s="3"/>
      <c r="AE18" s="3"/>
      <c r="AF18" s="3"/>
      <c r="AG18" s="3"/>
      <c r="AH18" s="3"/>
      <c r="AI18" s="3"/>
    </row>
    <row r="19" spans="1:35" ht="13.5" thickBot="1">
      <c r="A19" s="556"/>
      <c r="B19" s="19" t="s">
        <v>4</v>
      </c>
      <c r="C19" s="20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10"/>
      <c r="U19" s="23"/>
      <c r="V19" s="9"/>
      <c r="W19" s="9"/>
      <c r="X19" s="9"/>
      <c r="Y19" s="9"/>
      <c r="Z19" s="9"/>
      <c r="AA19" s="9"/>
      <c r="AB19" s="9"/>
      <c r="AC19" s="10"/>
      <c r="AD19" s="3"/>
      <c r="AE19" s="3"/>
      <c r="AF19" s="3"/>
      <c r="AG19" s="3"/>
      <c r="AH19" s="3"/>
      <c r="AI19" s="3"/>
    </row>
    <row r="20" spans="1:35" ht="12.75">
      <c r="A20" s="554" t="s">
        <v>9</v>
      </c>
      <c r="B20" s="17" t="s">
        <v>2</v>
      </c>
      <c r="C20" s="18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13"/>
      <c r="U20" s="21"/>
      <c r="V20" s="5"/>
      <c r="W20" s="5"/>
      <c r="X20" s="5"/>
      <c r="Y20" s="5"/>
      <c r="Z20" s="5"/>
      <c r="AA20" s="5"/>
      <c r="AB20" s="5"/>
      <c r="AC20" s="13"/>
      <c r="AD20" s="3"/>
      <c r="AE20" s="3"/>
      <c r="AF20" s="3"/>
      <c r="AG20" s="3"/>
      <c r="AH20" s="3"/>
      <c r="AI20" s="3"/>
    </row>
    <row r="21" spans="1:35" ht="12.75">
      <c r="A21" s="555"/>
      <c r="B21" s="15" t="s">
        <v>3</v>
      </c>
      <c r="C21" s="16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8"/>
      <c r="U21" s="22"/>
      <c r="V21" s="4"/>
      <c r="W21" s="4"/>
      <c r="X21" s="4"/>
      <c r="Y21" s="4"/>
      <c r="Z21" s="4"/>
      <c r="AA21" s="4"/>
      <c r="AB21" s="4"/>
      <c r="AC21" s="8"/>
      <c r="AD21" s="3"/>
      <c r="AE21" s="3"/>
      <c r="AF21" s="3"/>
      <c r="AG21" s="3"/>
      <c r="AH21" s="3"/>
      <c r="AI21" s="3"/>
    </row>
    <row r="22" spans="1:35" ht="12.75">
      <c r="A22" s="555"/>
      <c r="B22" s="15" t="s">
        <v>33</v>
      </c>
      <c r="C22" s="16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8"/>
      <c r="U22" s="22"/>
      <c r="V22" s="4"/>
      <c r="W22" s="4"/>
      <c r="X22" s="4"/>
      <c r="Y22" s="4"/>
      <c r="Z22" s="4"/>
      <c r="AA22" s="4"/>
      <c r="AB22" s="4"/>
      <c r="AC22" s="8"/>
      <c r="AD22" s="3"/>
      <c r="AE22" s="3"/>
      <c r="AF22" s="3"/>
      <c r="AG22" s="3"/>
      <c r="AH22" s="3"/>
      <c r="AI22" s="3"/>
    </row>
    <row r="23" spans="1:35" ht="13.5" thickBot="1">
      <c r="A23" s="556"/>
      <c r="B23" s="19" t="s">
        <v>4</v>
      </c>
      <c r="C23" s="20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10"/>
      <c r="U23" s="23"/>
      <c r="V23" s="9"/>
      <c r="W23" s="9"/>
      <c r="X23" s="9"/>
      <c r="Y23" s="9"/>
      <c r="Z23" s="9"/>
      <c r="AA23" s="9"/>
      <c r="AB23" s="9"/>
      <c r="AC23" s="10"/>
      <c r="AD23" s="3"/>
      <c r="AE23" s="3"/>
      <c r="AF23" s="3"/>
      <c r="AG23" s="3"/>
      <c r="AH23" s="3"/>
      <c r="AI23" s="3"/>
    </row>
    <row r="24" spans="1:35" ht="12.75">
      <c r="A24" s="554" t="s">
        <v>10</v>
      </c>
      <c r="B24" s="17" t="s">
        <v>2</v>
      </c>
      <c r="C24" s="18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13"/>
      <c r="U24" s="21"/>
      <c r="V24" s="5"/>
      <c r="W24" s="5"/>
      <c r="X24" s="5"/>
      <c r="Y24" s="5"/>
      <c r="Z24" s="5"/>
      <c r="AA24" s="5"/>
      <c r="AB24" s="5"/>
      <c r="AC24" s="13"/>
      <c r="AD24" s="3"/>
      <c r="AE24" s="3"/>
      <c r="AF24" s="3"/>
      <c r="AG24" s="3"/>
      <c r="AH24" s="3"/>
      <c r="AI24" s="3"/>
    </row>
    <row r="25" spans="1:35" ht="12.75">
      <c r="A25" s="555"/>
      <c r="B25" s="15" t="s">
        <v>3</v>
      </c>
      <c r="C25" s="1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8"/>
      <c r="U25" s="22"/>
      <c r="V25" s="4"/>
      <c r="W25" s="4"/>
      <c r="X25" s="4"/>
      <c r="Y25" s="4"/>
      <c r="Z25" s="4"/>
      <c r="AA25" s="4"/>
      <c r="AB25" s="4"/>
      <c r="AC25" s="8"/>
      <c r="AD25" s="3"/>
      <c r="AE25" s="3"/>
      <c r="AF25" s="3"/>
      <c r="AG25" s="3"/>
      <c r="AH25" s="3"/>
      <c r="AI25" s="3"/>
    </row>
    <row r="26" spans="1:35" ht="12.75">
      <c r="A26" s="555"/>
      <c r="B26" s="15" t="s">
        <v>33</v>
      </c>
      <c r="C26" s="16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8"/>
      <c r="U26" s="22"/>
      <c r="V26" s="4"/>
      <c r="W26" s="4"/>
      <c r="X26" s="4"/>
      <c r="Y26" s="4"/>
      <c r="Z26" s="4"/>
      <c r="AA26" s="4"/>
      <c r="AB26" s="4"/>
      <c r="AC26" s="8"/>
      <c r="AD26" s="3"/>
      <c r="AE26" s="3"/>
      <c r="AF26" s="3"/>
      <c r="AG26" s="3"/>
      <c r="AH26" s="3"/>
      <c r="AI26" s="3"/>
    </row>
    <row r="27" spans="1:35" ht="13.5" thickBot="1">
      <c r="A27" s="556"/>
      <c r="B27" s="19" t="s">
        <v>4</v>
      </c>
      <c r="C27" s="20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10"/>
      <c r="U27" s="23"/>
      <c r="V27" s="9"/>
      <c r="W27" s="9"/>
      <c r="X27" s="9"/>
      <c r="Y27" s="9"/>
      <c r="Z27" s="9"/>
      <c r="AA27" s="9"/>
      <c r="AB27" s="9"/>
      <c r="AC27" s="10"/>
      <c r="AD27" s="3"/>
      <c r="AE27" s="3"/>
      <c r="AF27" s="3"/>
      <c r="AG27" s="3"/>
      <c r="AH27" s="3"/>
      <c r="AI27" s="3"/>
    </row>
    <row r="28" spans="1:34" ht="12.75">
      <c r="A28" s="24"/>
      <c r="B28" s="25"/>
      <c r="C28" s="26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3:18" ht="12.75">
      <c r="C29" s="2"/>
      <c r="D29" s="1" t="s">
        <v>11</v>
      </c>
      <c r="E29" s="1" t="s">
        <v>16</v>
      </c>
      <c r="F29" s="1"/>
      <c r="O29" s="2" t="s">
        <v>21</v>
      </c>
      <c r="P29" s="1" t="s">
        <v>25</v>
      </c>
      <c r="Q29" s="1"/>
      <c r="R29" s="1"/>
    </row>
    <row r="30" spans="3:18" ht="12.75">
      <c r="C30" s="2"/>
      <c r="D30" s="1" t="s">
        <v>12</v>
      </c>
      <c r="E30" s="1" t="s">
        <v>17</v>
      </c>
      <c r="F30" s="1"/>
      <c r="O30" s="2" t="s">
        <v>22</v>
      </c>
      <c r="P30" s="1" t="s">
        <v>26</v>
      </c>
      <c r="Q30" s="1"/>
      <c r="R30" s="1"/>
    </row>
    <row r="31" spans="3:18" ht="12.75">
      <c r="C31" s="2"/>
      <c r="D31" s="1" t="s">
        <v>13</v>
      </c>
      <c r="E31" s="1" t="s">
        <v>18</v>
      </c>
      <c r="F31" s="1"/>
      <c r="O31" s="2" t="s">
        <v>23</v>
      </c>
      <c r="P31" s="1" t="s">
        <v>27</v>
      </c>
      <c r="Q31" s="1"/>
      <c r="R31" s="1"/>
    </row>
    <row r="32" spans="3:18" ht="12.75">
      <c r="C32" s="2"/>
      <c r="D32" s="1" t="s">
        <v>14</v>
      </c>
      <c r="E32" s="1" t="s">
        <v>19</v>
      </c>
      <c r="F32" s="1"/>
      <c r="O32" s="2" t="s">
        <v>24</v>
      </c>
      <c r="P32" s="1" t="s">
        <v>28</v>
      </c>
      <c r="Q32" s="1"/>
      <c r="R32" s="1"/>
    </row>
    <row r="33" spans="3:10" ht="12.75">
      <c r="C33" s="2"/>
      <c r="D33" s="1" t="s">
        <v>15</v>
      </c>
      <c r="E33" s="1" t="s">
        <v>20</v>
      </c>
      <c r="F33" s="1"/>
      <c r="G33" s="1"/>
      <c r="H33" s="1"/>
      <c r="I33" s="1"/>
      <c r="J33" s="1"/>
    </row>
  </sheetData>
  <sheetProtection/>
  <mergeCells count="7">
    <mergeCell ref="A16:A19"/>
    <mergeCell ref="A20:A23"/>
    <mergeCell ref="A24:A27"/>
    <mergeCell ref="A1:AF1"/>
    <mergeCell ref="A4:A7"/>
    <mergeCell ref="A8:A11"/>
    <mergeCell ref="A12:A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33"/>
  <sheetViews>
    <sheetView zoomScalePageLayoutView="0" workbookViewId="0" topLeftCell="A1">
      <selection activeCell="B26" sqref="B26"/>
    </sheetView>
  </sheetViews>
  <sheetFormatPr defaultColWidth="9.00390625" defaultRowHeight="12.75"/>
  <cols>
    <col min="2" max="2" width="10.125" style="0" customWidth="1"/>
  </cols>
  <sheetData>
    <row r="1" spans="1:35" ht="15.75">
      <c r="A1" s="557" t="s">
        <v>31</v>
      </c>
      <c r="B1" s="557"/>
      <c r="C1" s="557"/>
      <c r="D1" s="557"/>
      <c r="E1" s="557"/>
      <c r="F1" s="557"/>
      <c r="G1" s="557"/>
      <c r="H1" s="557"/>
      <c r="I1" s="557"/>
      <c r="J1" s="558"/>
      <c r="K1" s="558"/>
      <c r="L1" s="28"/>
      <c r="M1" s="28"/>
      <c r="N1" s="28"/>
      <c r="O1" s="28"/>
      <c r="P1" s="28"/>
      <c r="Q1" s="28"/>
      <c r="R1" s="28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"/>
    </row>
    <row r="2" spans="19:35" ht="13.5" thickBot="1"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"/>
    </row>
    <row r="3" spans="1:35" ht="12.75">
      <c r="A3" s="27" t="s">
        <v>0</v>
      </c>
      <c r="B3" s="14" t="s">
        <v>1</v>
      </c>
      <c r="C3" s="6">
        <v>198</v>
      </c>
      <c r="D3" s="7">
        <v>199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"/>
    </row>
    <row r="4" spans="1:35" ht="18" customHeight="1">
      <c r="A4" s="555" t="s">
        <v>5</v>
      </c>
      <c r="B4" s="15" t="s">
        <v>2</v>
      </c>
      <c r="C4" s="16"/>
      <c r="D4" s="8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"/>
    </row>
    <row r="5" spans="1:35" ht="15.75" customHeight="1">
      <c r="A5" s="555"/>
      <c r="B5" s="15" t="s">
        <v>3</v>
      </c>
      <c r="C5" s="16"/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"/>
    </row>
    <row r="6" spans="1:35" ht="19.5" customHeight="1">
      <c r="A6" s="555"/>
      <c r="B6" s="15" t="s">
        <v>33</v>
      </c>
      <c r="C6" s="16"/>
      <c r="D6" s="8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"/>
    </row>
    <row r="7" spans="1:35" ht="18" customHeight="1" thickBot="1">
      <c r="A7" s="556"/>
      <c r="B7" s="19" t="s">
        <v>4</v>
      </c>
      <c r="C7" s="20"/>
      <c r="D7" s="10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"/>
    </row>
    <row r="8" spans="1:35" ht="12.75">
      <c r="A8" s="554" t="s">
        <v>6</v>
      </c>
      <c r="B8" s="17" t="s">
        <v>2</v>
      </c>
      <c r="C8" s="18"/>
      <c r="D8" s="1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"/>
    </row>
    <row r="9" spans="1:35" ht="12.75">
      <c r="A9" s="555"/>
      <c r="B9" s="15" t="s">
        <v>3</v>
      </c>
      <c r="C9" s="16"/>
      <c r="D9" s="8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"/>
    </row>
    <row r="10" spans="1:35" ht="12.75">
      <c r="A10" s="555"/>
      <c r="B10" s="15" t="s">
        <v>33</v>
      </c>
      <c r="C10" s="16"/>
      <c r="D10" s="8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"/>
    </row>
    <row r="11" spans="1:35" ht="13.5" thickBot="1">
      <c r="A11" s="556"/>
      <c r="B11" s="19" t="s">
        <v>4</v>
      </c>
      <c r="C11" s="20"/>
      <c r="D11" s="10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"/>
    </row>
    <row r="12" spans="1:35" ht="12.75">
      <c r="A12" s="559" t="s">
        <v>7</v>
      </c>
      <c r="B12" s="17" t="s">
        <v>2</v>
      </c>
      <c r="C12" s="18"/>
      <c r="D12" s="1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"/>
    </row>
    <row r="13" spans="1:35" ht="12.75">
      <c r="A13" s="560"/>
      <c r="B13" s="15" t="s">
        <v>3</v>
      </c>
      <c r="C13" s="16"/>
      <c r="D13" s="8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"/>
    </row>
    <row r="14" spans="1:35" ht="12.75">
      <c r="A14" s="560"/>
      <c r="B14" s="15" t="s">
        <v>33</v>
      </c>
      <c r="C14" s="16"/>
      <c r="D14" s="8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"/>
    </row>
    <row r="15" spans="1:35" ht="13.5" thickBot="1">
      <c r="A15" s="561"/>
      <c r="B15" s="19" t="s">
        <v>4</v>
      </c>
      <c r="C15" s="20"/>
      <c r="D15" s="10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"/>
    </row>
    <row r="16" spans="1:35" ht="12.75">
      <c r="A16" s="554" t="s">
        <v>8</v>
      </c>
      <c r="B16" s="17" t="s">
        <v>2</v>
      </c>
      <c r="C16" s="18"/>
      <c r="D16" s="1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"/>
    </row>
    <row r="17" spans="1:35" ht="12.75">
      <c r="A17" s="555"/>
      <c r="B17" s="15" t="s">
        <v>3</v>
      </c>
      <c r="C17" s="16"/>
      <c r="D17" s="8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"/>
    </row>
    <row r="18" spans="1:35" ht="12.75">
      <c r="A18" s="555"/>
      <c r="B18" s="15" t="s">
        <v>33</v>
      </c>
      <c r="C18" s="16"/>
      <c r="D18" s="8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"/>
    </row>
    <row r="19" spans="1:35" ht="13.5" thickBot="1">
      <c r="A19" s="556"/>
      <c r="B19" s="19" t="s">
        <v>4</v>
      </c>
      <c r="C19" s="20"/>
      <c r="D19" s="10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"/>
    </row>
    <row r="20" spans="1:35" ht="12.75">
      <c r="A20" s="554" t="s">
        <v>9</v>
      </c>
      <c r="B20" s="17" t="s">
        <v>2</v>
      </c>
      <c r="C20" s="18"/>
      <c r="D20" s="1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"/>
    </row>
    <row r="21" spans="1:35" ht="12.75">
      <c r="A21" s="555"/>
      <c r="B21" s="15" t="s">
        <v>3</v>
      </c>
      <c r="C21" s="16"/>
      <c r="D21" s="8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"/>
    </row>
    <row r="22" spans="1:35" ht="12.75">
      <c r="A22" s="555"/>
      <c r="B22" s="15" t="s">
        <v>33</v>
      </c>
      <c r="C22" s="16"/>
      <c r="D22" s="8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"/>
    </row>
    <row r="23" spans="1:35" ht="13.5" thickBot="1">
      <c r="A23" s="556"/>
      <c r="B23" s="19" t="s">
        <v>4</v>
      </c>
      <c r="C23" s="20"/>
      <c r="D23" s="10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"/>
    </row>
    <row r="24" spans="1:35" ht="12.75">
      <c r="A24" s="554" t="s">
        <v>10</v>
      </c>
      <c r="B24" s="17" t="s">
        <v>2</v>
      </c>
      <c r="C24" s="18"/>
      <c r="D24" s="1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"/>
    </row>
    <row r="25" spans="1:35" ht="12.75">
      <c r="A25" s="555"/>
      <c r="B25" s="15" t="s">
        <v>3</v>
      </c>
      <c r="C25" s="16"/>
      <c r="D25" s="8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"/>
    </row>
    <row r="26" spans="1:35" ht="12.75">
      <c r="A26" s="555"/>
      <c r="B26" s="15" t="s">
        <v>33</v>
      </c>
      <c r="C26" s="16"/>
      <c r="D26" s="8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"/>
    </row>
    <row r="27" spans="1:35" ht="13.5" thickBot="1">
      <c r="A27" s="556"/>
      <c r="B27" s="19" t="s">
        <v>4</v>
      </c>
      <c r="C27" s="20"/>
      <c r="D27" s="10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"/>
    </row>
    <row r="28" spans="1:35" ht="12.75">
      <c r="A28" s="24"/>
      <c r="B28" s="25"/>
      <c r="C28" s="26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"/>
    </row>
    <row r="29" spans="3:35" ht="12.75">
      <c r="C29" s="2"/>
      <c r="D29" s="1" t="s">
        <v>11</v>
      </c>
      <c r="E29" s="1" t="s">
        <v>16</v>
      </c>
      <c r="F29" s="1"/>
      <c r="O29" s="2" t="s">
        <v>21</v>
      </c>
      <c r="P29" s="1" t="s">
        <v>25</v>
      </c>
      <c r="Q29" s="1"/>
      <c r="R29" s="1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"/>
    </row>
    <row r="30" spans="3:35" ht="12.75">
      <c r="C30" s="2"/>
      <c r="D30" s="1" t="s">
        <v>12</v>
      </c>
      <c r="E30" s="1" t="s">
        <v>17</v>
      </c>
      <c r="F30" s="1"/>
      <c r="O30" s="2" t="s">
        <v>22</v>
      </c>
      <c r="P30" s="1" t="s">
        <v>26</v>
      </c>
      <c r="Q30" s="1"/>
      <c r="R30" s="1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"/>
    </row>
    <row r="31" spans="3:35" ht="12.75">
      <c r="C31" s="2"/>
      <c r="D31" s="1" t="s">
        <v>13</v>
      </c>
      <c r="E31" s="1" t="s">
        <v>18</v>
      </c>
      <c r="F31" s="1"/>
      <c r="O31" s="2" t="s">
        <v>23</v>
      </c>
      <c r="P31" s="1" t="s">
        <v>27</v>
      </c>
      <c r="Q31" s="1"/>
      <c r="R31" s="1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"/>
    </row>
    <row r="32" spans="3:34" ht="12.75">
      <c r="C32" s="2"/>
      <c r="D32" s="1" t="s">
        <v>14</v>
      </c>
      <c r="E32" s="1" t="s">
        <v>19</v>
      </c>
      <c r="F32" s="1"/>
      <c r="O32" s="2" t="s">
        <v>24</v>
      </c>
      <c r="P32" s="1" t="s">
        <v>28</v>
      </c>
      <c r="Q32" s="1"/>
      <c r="R32" s="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</row>
    <row r="33" spans="3:34" ht="12.75">
      <c r="C33" s="2"/>
      <c r="D33" s="1" t="s">
        <v>15</v>
      </c>
      <c r="E33" s="1" t="s">
        <v>20</v>
      </c>
      <c r="F33" s="1"/>
      <c r="G33" s="1"/>
      <c r="H33" s="1"/>
      <c r="I33" s="1"/>
      <c r="J33" s="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</row>
  </sheetData>
  <sheetProtection/>
  <mergeCells count="7">
    <mergeCell ref="A16:A19"/>
    <mergeCell ref="A20:A23"/>
    <mergeCell ref="A24:A27"/>
    <mergeCell ref="A1:K1"/>
    <mergeCell ref="A4:A7"/>
    <mergeCell ref="A8:A11"/>
    <mergeCell ref="A12:A1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">
      <selection activeCell="B26" sqref="B26"/>
    </sheetView>
  </sheetViews>
  <sheetFormatPr defaultColWidth="9.00390625" defaultRowHeight="12.75"/>
  <cols>
    <col min="2" max="2" width="10.125" style="0" customWidth="1"/>
  </cols>
  <sheetData>
    <row r="1" spans="1:18" ht="15.75">
      <c r="A1" s="557" t="s">
        <v>32</v>
      </c>
      <c r="B1" s="557"/>
      <c r="C1" s="557"/>
      <c r="D1" s="557"/>
      <c r="E1" s="557"/>
      <c r="F1" s="557"/>
      <c r="G1" s="557"/>
      <c r="H1" s="557"/>
      <c r="I1" s="557"/>
      <c r="J1" s="558"/>
      <c r="K1" s="558"/>
      <c r="L1" s="28"/>
      <c r="M1" s="28"/>
      <c r="N1" s="28"/>
      <c r="O1" s="28"/>
      <c r="P1" s="28"/>
      <c r="Q1" s="28"/>
      <c r="R1" s="28"/>
    </row>
    <row r="2" ht="13.5" thickBot="1">
      <c r="D2" s="3"/>
    </row>
    <row r="3" spans="1:18" ht="12.75">
      <c r="A3" s="27" t="s">
        <v>0</v>
      </c>
      <c r="B3" s="14" t="s">
        <v>1</v>
      </c>
      <c r="C3" s="7">
        <v>155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1:18" ht="17.25" customHeight="1">
      <c r="A4" s="555" t="s">
        <v>5</v>
      </c>
      <c r="B4" s="15" t="s">
        <v>2</v>
      </c>
      <c r="C4" s="3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5.75" customHeight="1">
      <c r="A5" s="555"/>
      <c r="B5" s="15" t="s">
        <v>3</v>
      </c>
      <c r="C5" s="35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7.25" customHeight="1">
      <c r="A6" s="555"/>
      <c r="B6" s="15" t="s">
        <v>33</v>
      </c>
      <c r="C6" s="35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0.25" customHeight="1" thickBot="1">
      <c r="A7" s="556"/>
      <c r="B7" s="19" t="s">
        <v>4</v>
      </c>
      <c r="C7" s="36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12.75">
      <c r="A8" s="554" t="s">
        <v>6</v>
      </c>
      <c r="B8" s="17" t="s">
        <v>2</v>
      </c>
      <c r="C8" s="37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12.75">
      <c r="A9" s="555"/>
      <c r="B9" s="15" t="s">
        <v>3</v>
      </c>
      <c r="C9" s="35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12.75">
      <c r="A10" s="555"/>
      <c r="B10" s="15" t="s">
        <v>33</v>
      </c>
      <c r="C10" s="35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13.5" thickBot="1">
      <c r="A11" s="556"/>
      <c r="B11" s="19" t="s">
        <v>4</v>
      </c>
      <c r="C11" s="36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12.75">
      <c r="A12" s="559" t="s">
        <v>7</v>
      </c>
      <c r="B12" s="17" t="s">
        <v>2</v>
      </c>
      <c r="C12" s="37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2.75">
      <c r="A13" s="560"/>
      <c r="B13" s="15" t="s">
        <v>3</v>
      </c>
      <c r="C13" s="35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2.75">
      <c r="A14" s="560"/>
      <c r="B14" s="15" t="s">
        <v>33</v>
      </c>
      <c r="C14" s="35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13.5" thickBot="1">
      <c r="A15" s="561"/>
      <c r="B15" s="19" t="s">
        <v>4</v>
      </c>
      <c r="C15" s="36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2.75">
      <c r="A16" s="554" t="s">
        <v>8</v>
      </c>
      <c r="B16" s="17" t="s">
        <v>2</v>
      </c>
      <c r="C16" s="37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2.75">
      <c r="A17" s="555"/>
      <c r="B17" s="15" t="s">
        <v>3</v>
      </c>
      <c r="C17" s="35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2.75">
      <c r="A18" s="555"/>
      <c r="B18" s="15" t="s">
        <v>33</v>
      </c>
      <c r="C18" s="35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13.5" thickBot="1">
      <c r="A19" s="556"/>
      <c r="B19" s="19" t="s">
        <v>4</v>
      </c>
      <c r="C19" s="36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2.75">
      <c r="A20" s="554" t="s">
        <v>9</v>
      </c>
      <c r="B20" s="17" t="s">
        <v>2</v>
      </c>
      <c r="C20" s="37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2.75">
      <c r="A21" s="555"/>
      <c r="B21" s="15" t="s">
        <v>3</v>
      </c>
      <c r="C21" s="35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12.75">
      <c r="A22" s="555"/>
      <c r="B22" s="15" t="s">
        <v>33</v>
      </c>
      <c r="C22" s="35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13.5" thickBot="1">
      <c r="A23" s="556"/>
      <c r="B23" s="19" t="s">
        <v>4</v>
      </c>
      <c r="C23" s="36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12.75">
      <c r="A24" s="554" t="s">
        <v>10</v>
      </c>
      <c r="B24" s="17" t="s">
        <v>2</v>
      </c>
      <c r="C24" s="37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12.75">
      <c r="A25" s="555"/>
      <c r="B25" s="15" t="s">
        <v>3</v>
      </c>
      <c r="C25" s="35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t="12.75">
      <c r="A26" s="555"/>
      <c r="B26" s="15" t="s">
        <v>33</v>
      </c>
      <c r="C26" s="35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13.5" thickBot="1">
      <c r="A27" s="556"/>
      <c r="B27" s="19" t="s">
        <v>4</v>
      </c>
      <c r="C27" s="36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ht="12.75">
      <c r="A28" s="24"/>
      <c r="B28" s="25"/>
      <c r="C28" s="26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3:18" ht="12.75">
      <c r="C29" s="2"/>
      <c r="D29" s="1" t="s">
        <v>11</v>
      </c>
      <c r="E29" s="1" t="s">
        <v>16</v>
      </c>
      <c r="F29" s="1"/>
      <c r="O29" s="2" t="s">
        <v>21</v>
      </c>
      <c r="P29" s="1" t="s">
        <v>25</v>
      </c>
      <c r="Q29" s="1"/>
      <c r="R29" s="1"/>
    </row>
    <row r="30" spans="3:18" ht="12.75">
      <c r="C30" s="2"/>
      <c r="D30" s="1" t="s">
        <v>12</v>
      </c>
      <c r="E30" s="1" t="s">
        <v>17</v>
      </c>
      <c r="F30" s="1"/>
      <c r="O30" s="2" t="s">
        <v>22</v>
      </c>
      <c r="P30" s="1" t="s">
        <v>26</v>
      </c>
      <c r="Q30" s="1"/>
      <c r="R30" s="1"/>
    </row>
    <row r="31" spans="3:18" ht="12.75">
      <c r="C31" s="2"/>
      <c r="D31" s="1" t="s">
        <v>13</v>
      </c>
      <c r="E31" s="1" t="s">
        <v>18</v>
      </c>
      <c r="F31" s="1"/>
      <c r="O31" s="2" t="s">
        <v>23</v>
      </c>
      <c r="P31" s="1" t="s">
        <v>27</v>
      </c>
      <c r="Q31" s="1"/>
      <c r="R31" s="1"/>
    </row>
    <row r="32" spans="3:18" ht="12.75">
      <c r="C32" s="2"/>
      <c r="D32" s="1" t="s">
        <v>14</v>
      </c>
      <c r="E32" s="1" t="s">
        <v>19</v>
      </c>
      <c r="F32" s="1"/>
      <c r="O32" s="2" t="s">
        <v>24</v>
      </c>
      <c r="P32" s="1" t="s">
        <v>28</v>
      </c>
      <c r="Q32" s="1"/>
      <c r="R32" s="1"/>
    </row>
    <row r="33" spans="3:10" ht="12.75">
      <c r="C33" s="2"/>
      <c r="D33" s="1" t="s">
        <v>15</v>
      </c>
      <c r="E33" s="1" t="s">
        <v>20</v>
      </c>
      <c r="F33" s="1"/>
      <c r="G33" s="1"/>
      <c r="H33" s="1"/>
      <c r="I33" s="1"/>
      <c r="J33" s="1"/>
    </row>
  </sheetData>
  <sheetProtection/>
  <mergeCells count="7">
    <mergeCell ref="A16:A19"/>
    <mergeCell ref="A20:A23"/>
    <mergeCell ref="A24:A27"/>
    <mergeCell ref="A1:K1"/>
    <mergeCell ref="A4:A7"/>
    <mergeCell ref="A8:A11"/>
    <mergeCell ref="A12:A1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Narina</dc:creator>
  <cp:keywords/>
  <dc:description/>
  <cp:lastModifiedBy>shevchenkovv</cp:lastModifiedBy>
  <cp:lastPrinted>2016-05-17T08:02:08Z</cp:lastPrinted>
  <dcterms:created xsi:type="dcterms:W3CDTF">2011-03-10T06:54:43Z</dcterms:created>
  <dcterms:modified xsi:type="dcterms:W3CDTF">2017-08-30T10:58:35Z</dcterms:modified>
  <cp:category/>
  <cp:version/>
  <cp:contentType/>
  <cp:contentStatus/>
</cp:coreProperties>
</file>